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glb" ContentType="model/gltf.binary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iagrams/data1.xml" ContentType="application/vnd.openxmlformats-officedocument.drawingml.diagramData+xml"/>
  <Override PartName="/xl/diagrams/layout1.xml" ContentType="application/vnd.openxmlformats-officedocument.drawingml.diagramLayout+xml"/>
  <Override PartName="/xl/diagrams/quickStyle1.xml" ContentType="application/vnd.openxmlformats-officedocument.drawingml.diagramStyle+xml"/>
  <Override PartName="/xl/diagrams/colors1.xml" ContentType="application/vnd.openxmlformats-officedocument.drawingml.diagramColors+xml"/>
  <Override PartName="/xl/diagrams/drawing1.xml" ContentType="application/vnd.ms-office.drawingml.diagram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ataScience_and_DataAnalyst_Notes\Excel\"/>
    </mc:Choice>
  </mc:AlternateContent>
  <xr:revisionPtr revIDLastSave="0" documentId="13_ncr:1_{582D8E9A-B28E-4542-AA33-B497FD3F0AF6}" xr6:coauthVersionLast="47" xr6:coauthVersionMax="47" xr10:uidLastSave="{00000000-0000-0000-0000-000000000000}"/>
  <bookViews>
    <workbookView xWindow="-108" yWindow="-108" windowWidth="23256" windowHeight="12456" activeTab="1" xr2:uid="{127ADF77-B82F-48BF-AD81-1480BD76B937}"/>
  </bookViews>
  <sheets>
    <sheet name="Sales Q1" sheetId="1" r:id="rId1"/>
    <sheet name="After video 39" sheetId="4" r:id="rId2"/>
    <sheet name="After video 60" sheetId="5" r:id="rId3"/>
    <sheet name="Sheet2" sheetId="2" r:id="rId4"/>
    <sheet name="Sheet1" sheetId="3" r:id="rId5"/>
  </sheets>
  <definedNames>
    <definedName name="_xlcn.WorksheetConnection_Excellevel1.xlsxTable11" hidden="1">Table1[]</definedName>
    <definedName name="_xlnm.Print_Area" localSheetId="0">'Sales Q1'!$A$1:$L$30</definedName>
    <definedName name="solver_adj" localSheetId="2" hidden="1">'After video 60'!$G$11:$J$13</definedName>
    <definedName name="solver_cvg" localSheetId="2" hidden="1">0.0001</definedName>
    <definedName name="solver_drv" localSheetId="2" hidden="1">2</definedName>
    <definedName name="solver_eng" localSheetId="2" hidden="1">1</definedName>
    <definedName name="solver_est" localSheetId="2" hidden="1">1</definedName>
    <definedName name="solver_itr" localSheetId="2" hidden="1">2147483647</definedName>
    <definedName name="solver_lhs1" localSheetId="2" hidden="1">'After video 60'!$G$11:$J$11</definedName>
    <definedName name="solver_lhs2" localSheetId="2" hidden="1">'After video 60'!$G$11:$J$13</definedName>
    <definedName name="solver_lhs3" localSheetId="2" hidden="1">'After video 60'!$G$12:$J$12</definedName>
    <definedName name="solver_lhs4" localSheetId="2" hidden="1">'After video 60'!$G$13:$J$13</definedName>
    <definedName name="solver_lhs5" localSheetId="2" hidden="1">'After video 60'!$G$14:$J$14</definedName>
    <definedName name="solver_mip" localSheetId="2" hidden="1">2147483647</definedName>
    <definedName name="solver_mni" localSheetId="2" hidden="1">30</definedName>
    <definedName name="solver_mrt" localSheetId="2" hidden="1">0.075</definedName>
    <definedName name="solver_msl" localSheetId="2" hidden="1">2</definedName>
    <definedName name="solver_neg" localSheetId="2" hidden="1">1</definedName>
    <definedName name="solver_nod" localSheetId="2" hidden="1">2147483647</definedName>
    <definedName name="solver_num" localSheetId="2" hidden="1">5</definedName>
    <definedName name="solver_nwt" localSheetId="2" hidden="1">1</definedName>
    <definedName name="solver_opt" localSheetId="2" hidden="1">'After video 60'!$N$14</definedName>
    <definedName name="solver_pre" localSheetId="2" hidden="1">0.000001</definedName>
    <definedName name="solver_rbv" localSheetId="2" hidden="1">2</definedName>
    <definedName name="solver_rel1" localSheetId="2" hidden="1">1</definedName>
    <definedName name="solver_rel2" localSheetId="2" hidden="1">3</definedName>
    <definedName name="solver_rel3" localSheetId="2" hidden="1">1</definedName>
    <definedName name="solver_rel4" localSheetId="2" hidden="1">1</definedName>
    <definedName name="solver_rel5" localSheetId="2" hidden="1">2</definedName>
    <definedName name="solver_rhs1" localSheetId="2" hidden="1">95</definedName>
    <definedName name="solver_rhs2" localSheetId="2" hidden="1">25</definedName>
    <definedName name="solver_rhs3" localSheetId="2" hidden="1">50</definedName>
    <definedName name="solver_rhs4" localSheetId="2" hidden="1">55</definedName>
    <definedName name="solver_rhs5" localSheetId="2" hidden="1">'After video 60'!$G$16:$J$16</definedName>
    <definedName name="solver_rlx" localSheetId="2" hidden="1">2</definedName>
    <definedName name="solver_rsd" localSheetId="2" hidden="1">0</definedName>
    <definedName name="solver_scl" localSheetId="2" hidden="1">2</definedName>
    <definedName name="solver_sho" localSheetId="2" hidden="1">2</definedName>
    <definedName name="solver_ssz" localSheetId="2" hidden="1">100</definedName>
    <definedName name="solver_tim" localSheetId="2" hidden="1">2147483647</definedName>
    <definedName name="solver_tol" localSheetId="2" hidden="1">0.01</definedName>
    <definedName name="solver_typ" localSheetId="2" hidden="1">2</definedName>
    <definedName name="solver_val" localSheetId="2" hidden="1">0</definedName>
    <definedName name="solver_ver" localSheetId="2" hidden="1">3</definedName>
    <definedName name="Target">'After video 39'!$B$5</definedName>
    <definedName name="vinoth_1">'After video 39'!$G$5:$G$7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1" name="Table1" connection="WorksheetConnection_Excel level 1.xlsx!Table1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9" i="3" l="1"/>
  <c r="E10" i="3"/>
  <c r="E11" i="3"/>
  <c r="G25" i="4"/>
  <c r="G12" i="4"/>
  <c r="G20" i="1"/>
  <c r="H6" i="1"/>
  <c r="H14" i="5"/>
  <c r="I14" i="5"/>
  <c r="J14" i="5"/>
  <c r="G14" i="5"/>
  <c r="N14" i="5"/>
  <c r="I3" i="2"/>
  <c r="J3" i="2"/>
  <c r="G6" i="5"/>
  <c r="G3" i="5"/>
  <c r="G69" i="4"/>
  <c r="G68" i="4"/>
  <c r="G63" i="4"/>
  <c r="G64" i="4"/>
  <c r="G65" i="4"/>
  <c r="G62" i="4"/>
  <c r="F63" i="4"/>
  <c r="F64" i="4"/>
  <c r="F65" i="4"/>
  <c r="F62" i="4"/>
  <c r="E63" i="4"/>
  <c r="E64" i="4"/>
  <c r="E65" i="4"/>
  <c r="E62" i="4"/>
  <c r="D63" i="4"/>
  <c r="D64" i="4"/>
  <c r="D65" i="4"/>
  <c r="D62" i="4"/>
  <c r="C63" i="4"/>
  <c r="C64" i="4"/>
  <c r="C65" i="4"/>
  <c r="C62" i="4"/>
  <c r="B63" i="4"/>
  <c r="B64" i="4"/>
  <c r="B65" i="4"/>
  <c r="B62" i="4"/>
  <c r="F57" i="4"/>
  <c r="F58" i="4"/>
  <c r="F56" i="4"/>
  <c r="G50" i="4"/>
  <c r="G51" i="4"/>
  <c r="G52" i="4"/>
  <c r="F51" i="4"/>
  <c r="F52" i="4"/>
  <c r="F50" i="4"/>
  <c r="F40" i="4"/>
  <c r="G46" i="4"/>
  <c r="G47" i="4"/>
  <c r="G45" i="4"/>
  <c r="F45" i="4"/>
  <c r="F46" i="4"/>
  <c r="F47" i="4"/>
  <c r="F41" i="4"/>
  <c r="F42" i="4"/>
  <c r="F37" i="4"/>
  <c r="G34" i="4"/>
  <c r="G33" i="4"/>
  <c r="G32" i="4"/>
  <c r="H26" i="4"/>
  <c r="H27" i="4"/>
  <c r="H28" i="4"/>
  <c r="H25" i="4"/>
  <c r="G26" i="4"/>
  <c r="G28" i="4"/>
  <c r="G27" i="4"/>
  <c r="H21" i="4"/>
  <c r="G21" i="4"/>
  <c r="F13" i="4"/>
  <c r="G13" i="4" s="1"/>
  <c r="F14" i="4"/>
  <c r="G14" i="4" s="1"/>
  <c r="F12" i="4"/>
  <c r="H8" i="4"/>
  <c r="G8" i="4"/>
  <c r="H7" i="1"/>
  <c r="C40" i="1"/>
  <c r="C37" i="1"/>
  <c r="C38" i="1"/>
  <c r="C36" i="1"/>
  <c r="I4" i="2" l="1"/>
  <c r="I5" i="2"/>
  <c r="I6" i="2"/>
  <c r="I7" i="2"/>
  <c r="H4" i="2"/>
  <c r="H5" i="2"/>
  <c r="H6" i="2"/>
  <c r="H7" i="2"/>
  <c r="H3" i="2"/>
  <c r="E15" i="1"/>
  <c r="F15" i="1"/>
  <c r="D15" i="1"/>
  <c r="E14" i="1"/>
  <c r="F14" i="1"/>
  <c r="D14" i="1"/>
  <c r="E13" i="1"/>
  <c r="F13" i="1"/>
  <c r="D13" i="1"/>
  <c r="E12" i="1"/>
  <c r="F12" i="1"/>
  <c r="D12" i="1"/>
  <c r="G4" i="2"/>
  <c r="G5" i="2"/>
  <c r="G6" i="2"/>
  <c r="G7" i="2"/>
  <c r="G3" i="2"/>
  <c r="D9" i="1"/>
  <c r="G6" i="1"/>
  <c r="G7" i="1"/>
  <c r="G8" i="1"/>
  <c r="E9" i="1"/>
  <c r="F9" i="1"/>
  <c r="F11" i="1" s="1"/>
  <c r="E11" i="1" l="1"/>
  <c r="D10" i="1"/>
  <c r="G14" i="1"/>
  <c r="G13" i="1"/>
  <c r="G15" i="1"/>
  <c r="F10" i="1"/>
  <c r="E10" i="1"/>
  <c r="G12" i="1"/>
  <c r="D11" i="1"/>
  <c r="G9" i="1"/>
  <c r="H9" i="1" l="1"/>
  <c r="G10" i="1"/>
  <c r="G11" i="1"/>
  <c r="H8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F013164-2BE5-4B5C-B70F-5E0B740A84C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48755C8D-C7C3-406A-A6F8-5F49AE14D5C4}" name="WorksheetConnection_Excel level 1.xlsx!Table1" type="102" refreshedVersion="8" minRefreshableVersion="5">
    <extLst>
      <ext xmlns:x15="http://schemas.microsoft.com/office/spreadsheetml/2010/11/main" uri="{DE250136-89BD-433C-8126-D09CA5730AF9}">
        <x15:connection id="Table1">
          <x15:rangePr sourceName="_xlcn.WorksheetConnection_Excellevel1.xlsxTable11"/>
        </x15:connection>
      </ext>
    </extLst>
  </connection>
</connections>
</file>

<file path=xl/sharedStrings.xml><?xml version="1.0" encoding="utf-8"?>
<sst xmlns="http://schemas.openxmlformats.org/spreadsheetml/2006/main" count="329" uniqueCount="261">
  <si>
    <t>Mobile sales</t>
  </si>
  <si>
    <t>Mobile</t>
  </si>
  <si>
    <t>oppo</t>
  </si>
  <si>
    <t>apple</t>
  </si>
  <si>
    <t>vivo</t>
  </si>
  <si>
    <t>Total</t>
  </si>
  <si>
    <t>Relative cell Refrencing</t>
  </si>
  <si>
    <t>Absolute cell refrencing</t>
  </si>
  <si>
    <t xml:space="preserve">it may fail </t>
  </si>
  <si>
    <t>we can set absolute value for calculations</t>
  </si>
  <si>
    <t>percentage(abs)</t>
  </si>
  <si>
    <t>use $ for setting absolute values</t>
  </si>
  <si>
    <t>GST 18%</t>
  </si>
  <si>
    <t>Gr total</t>
  </si>
  <si>
    <t xml:space="preserve">Order of precdence </t>
  </si>
  <si>
    <t>BODMAS</t>
  </si>
  <si>
    <t>-</t>
  </si>
  <si>
    <t>Roll NO:</t>
  </si>
  <si>
    <t>Student Name</t>
  </si>
  <si>
    <t>Science</t>
  </si>
  <si>
    <t>maths</t>
  </si>
  <si>
    <t>english</t>
  </si>
  <si>
    <t>Ram</t>
  </si>
  <si>
    <t>Lakshman</t>
  </si>
  <si>
    <t>David</t>
  </si>
  <si>
    <t>Krystal</t>
  </si>
  <si>
    <t>Diya</t>
  </si>
  <si>
    <t>Total marks</t>
  </si>
  <si>
    <t>BMSBOGO1198</t>
  </si>
  <si>
    <t>Average</t>
  </si>
  <si>
    <t>count</t>
  </si>
  <si>
    <t>max</t>
  </si>
  <si>
    <t>min</t>
  </si>
  <si>
    <t>To add row</t>
  </si>
  <si>
    <t>ctrl,shift,+ {row created above selected row}</t>
  </si>
  <si>
    <t>to delet row</t>
  </si>
  <si>
    <t>ctrl,-</t>
  </si>
  <si>
    <t>Auto sum</t>
  </si>
  <si>
    <t>alt,=</t>
  </si>
  <si>
    <t>Percentage</t>
  </si>
  <si>
    <t>To select tavle</t>
  </si>
  <si>
    <t>ctrl+shift+up arrwow +right arrow</t>
  </si>
  <si>
    <t>DSUM</t>
  </si>
  <si>
    <t>(Databse,field,criteria)----------------&gt;</t>
  </si>
  <si>
    <t>product</t>
  </si>
  <si>
    <t>Phone</t>
  </si>
  <si>
    <t>Q1 sales</t>
  </si>
  <si>
    <t>Dsum=</t>
  </si>
  <si>
    <t>Database = entire data</t>
  </si>
  <si>
    <t>field=Q1 sales</t>
  </si>
  <si>
    <t>Criteris=H16:H17</t>
  </si>
  <si>
    <t>Daverage</t>
  </si>
  <si>
    <t>dcount</t>
  </si>
  <si>
    <t>you can use above function based on criteria</t>
  </si>
  <si>
    <t>Subtotal function</t>
  </si>
  <si>
    <t>101,102,103-will not include hidden values</t>
  </si>
  <si>
    <t>(func num,sums or perform action based on number the selected range)</t>
  </si>
  <si>
    <t xml:space="preserve"> 1,2,3-include hidden values</t>
  </si>
  <si>
    <t>(more helpful when using filter)</t>
  </si>
  <si>
    <t>Q1</t>
  </si>
  <si>
    <t>Data validation on Dsum ^</t>
  </si>
  <si>
    <t>Refer Loan dataset.xslx file for refrence of dsum and data validate</t>
  </si>
  <si>
    <t>Pivot table</t>
  </si>
  <si>
    <t>1)create a table format</t>
  </si>
  <si>
    <t>2)set table name in table design</t>
  </si>
  <si>
    <t>3)create a pivot table</t>
  </si>
  <si>
    <t>(refer monthly sales xlsx file)</t>
  </si>
  <si>
    <t xml:space="preserve">Power pivot </t>
  </si>
  <si>
    <t xml:space="preserve">file-&gt;options-&gt;add ins-&gt;com adins-&gt;microsoft power pivot </t>
  </si>
  <si>
    <t>power pivot-&gt;add to data model</t>
  </si>
  <si>
    <t>(combining sheets shuld have atleast one similar column)</t>
  </si>
  <si>
    <t>(used to combine sheets and giv pivot table)</t>
  </si>
  <si>
    <t>Column1</t>
  </si>
  <si>
    <t>Column2</t>
  </si>
  <si>
    <t>Column3</t>
  </si>
  <si>
    <t>Column4</t>
  </si>
  <si>
    <t>Column5</t>
  </si>
  <si>
    <t>Column6</t>
  </si>
  <si>
    <t>diagram view-&gt;drag or connect the similar colmn names -&gt;pivot table</t>
  </si>
  <si>
    <t>KPI used to find the diffrence using visual (red for bad,green for gud)</t>
  </si>
  <si>
    <t>Freeze panel(view-&gt;panel freeze)</t>
  </si>
  <si>
    <t>used to freeze the above rows or columns of selected cell</t>
  </si>
  <si>
    <t xml:space="preserve"> Data grouping (data-&gt;outline-&gt;group)</t>
  </si>
  <si>
    <t>to hide and unhide quickly view the  rows or columns</t>
  </si>
  <si>
    <t>vk</t>
  </si>
  <si>
    <t>gok</t>
  </si>
  <si>
    <t>saran</t>
  </si>
  <si>
    <t>gokul</t>
  </si>
  <si>
    <t>we have press = click the sheet and cell in it followed by + then nxt sheet…</t>
  </si>
  <si>
    <t xml:space="preserve">   &lt;--------</t>
  </si>
  <si>
    <t>3 D cell refrencing (if order change it will give wrong answer)</t>
  </si>
  <si>
    <t xml:space="preserve">Data--&gt;Datatools-&gt;consolidate-&gt;select range-&gt;select left colum if need </t>
  </si>
  <si>
    <t>to recognice the name in left column based on data</t>
  </si>
  <si>
    <t xml:space="preserve">      &lt;------</t>
  </si>
  <si>
    <t xml:space="preserve">Consolidate(add or perform data based on name in column if </t>
  </si>
  <si>
    <t>order is also different)</t>
  </si>
  <si>
    <t>Name</t>
  </si>
  <si>
    <t>I Renamed D46 -D48 as vinoth_1</t>
  </si>
  <si>
    <t>Next time I can use sum as =SUM(vinoth_1)</t>
  </si>
  <si>
    <t>Instead of entering range</t>
  </si>
  <si>
    <t>Name Range</t>
  </si>
  <si>
    <t>If function</t>
  </si>
  <si>
    <t>w1</t>
  </si>
  <si>
    <t>w2</t>
  </si>
  <si>
    <t xml:space="preserve">Total </t>
  </si>
  <si>
    <t>monthly target</t>
  </si>
  <si>
    <t>Target achievesd</t>
  </si>
  <si>
    <t>incentive status</t>
  </si>
  <si>
    <t>syntax   '=if(func,val if true,val if false)'</t>
  </si>
  <si>
    <t>we can use if this way if we check one value</t>
  </si>
  <si>
    <t xml:space="preserve">     &lt;---</t>
  </si>
  <si>
    <t>we can use target cell with name change</t>
  </si>
  <si>
    <t>and we can work with multiple data by drag</t>
  </si>
  <si>
    <t xml:space="preserve">     &lt;----</t>
  </si>
  <si>
    <t>Using AND , MIN function</t>
  </si>
  <si>
    <t>only eligible if w1,w2 &gt;=70 and total&gt;=150</t>
  </si>
  <si>
    <t xml:space="preserve">       --- -</t>
  </si>
  <si>
    <t xml:space="preserve">     -- ---</t>
  </si>
  <si>
    <t xml:space="preserve">       ------</t>
  </si>
  <si>
    <t xml:space="preserve">         ^----</t>
  </si>
  <si>
    <t>Nested IF function</t>
  </si>
  <si>
    <t>Sum if function</t>
  </si>
  <si>
    <t>No of units</t>
  </si>
  <si>
    <t>Oppo</t>
  </si>
  <si>
    <t>Price</t>
  </si>
  <si>
    <t>Apple</t>
  </si>
  <si>
    <t>Poco</t>
  </si>
  <si>
    <t>Realme</t>
  </si>
  <si>
    <t>NO of units</t>
  </si>
  <si>
    <t>Tot sales</t>
  </si>
  <si>
    <r>
      <t>syn='=sumif('</t>
    </r>
    <r>
      <rPr>
        <sz val="11"/>
        <color rgb="FFFF0000"/>
        <rFont val="Calibri"/>
        <family val="2"/>
        <scheme val="minor"/>
      </rPr>
      <t xml:space="preserve">range of cells to be checked </t>
    </r>
    <r>
      <rPr>
        <sz val="11"/>
        <color theme="1"/>
        <rFont val="Calibri"/>
        <family val="2"/>
        <scheme val="minor"/>
      </rPr>
      <t>'</t>
    </r>
  </si>
  <si>
    <r>
      <t>that’s is mobile column,</t>
    </r>
    <r>
      <rPr>
        <sz val="11"/>
        <color rgb="FFFF0000"/>
        <rFont val="Calibri"/>
        <family val="2"/>
        <scheme val="minor"/>
      </rPr>
      <t>criteria</t>
    </r>
    <r>
      <rPr>
        <sz val="11"/>
        <color theme="1"/>
        <rFont val="Calibri"/>
        <family val="2"/>
        <scheme val="minor"/>
      </rPr>
      <t xml:space="preserve"> - which one</t>
    </r>
  </si>
  <si>
    <r>
      <t>to be check in that selected range,</t>
    </r>
    <r>
      <rPr>
        <sz val="11"/>
        <color rgb="FFFF0000"/>
        <rFont val="Calibri"/>
        <family val="2"/>
        <scheme val="minor"/>
      </rPr>
      <t>sum range</t>
    </r>
  </si>
  <si>
    <t>range of values that neeed to sum if it is true)</t>
  </si>
  <si>
    <t xml:space="preserve">     &lt;-----</t>
  </si>
  <si>
    <t>Vlookup function</t>
  </si>
  <si>
    <t>Emp id</t>
  </si>
  <si>
    <t>n</t>
  </si>
  <si>
    <t>m</t>
  </si>
  <si>
    <t>g</t>
  </si>
  <si>
    <t>h</t>
  </si>
  <si>
    <t>d</t>
  </si>
  <si>
    <t>f</t>
  </si>
  <si>
    <t>L Name</t>
  </si>
  <si>
    <t>F NamE</t>
  </si>
  <si>
    <t>ice</t>
  </si>
  <si>
    <t>susai</t>
  </si>
  <si>
    <t>govard</t>
  </si>
  <si>
    <t>F Name</t>
  </si>
  <si>
    <t>false-need ablt val,true-nead nearby val)</t>
  </si>
  <si>
    <r>
      <t>syn'=VLOOKUP('</t>
    </r>
    <r>
      <rPr>
        <sz val="11"/>
        <color rgb="FFFF0000"/>
        <rFont val="Calibri"/>
        <family val="2"/>
        <scheme val="minor"/>
      </rPr>
      <t>lookup value</t>
    </r>
    <r>
      <rPr>
        <sz val="11"/>
        <color theme="1"/>
        <rFont val="Calibri"/>
        <family val="2"/>
        <scheme val="minor"/>
      </rPr>
      <t>',</t>
    </r>
    <r>
      <rPr>
        <sz val="11"/>
        <color rgb="FFFF0000"/>
        <rFont val="Calibri"/>
        <family val="2"/>
        <scheme val="minor"/>
      </rPr>
      <t>Table arr</t>
    </r>
    <r>
      <rPr>
        <sz val="11"/>
        <color theme="1"/>
        <rFont val="Calibri"/>
        <family val="2"/>
        <scheme val="minor"/>
      </rPr>
      <t>-data</t>
    </r>
  </si>
  <si>
    <r>
      <t>table (it shuld be absolute),</t>
    </r>
    <r>
      <rPr>
        <sz val="11"/>
        <color rgb="FFFF0000"/>
        <rFont val="Calibri"/>
        <family val="2"/>
        <scheme val="minor"/>
      </rPr>
      <t>col index num</t>
    </r>
    <r>
      <rPr>
        <sz val="11"/>
        <color theme="1"/>
        <rFont val="Calibri"/>
        <family val="2"/>
        <scheme val="minor"/>
      </rPr>
      <t>=</t>
    </r>
  </si>
  <si>
    <r>
      <t>index of whr to search n database,</t>
    </r>
    <r>
      <rPr>
        <sz val="11"/>
        <color rgb="FFFF0000"/>
        <rFont val="Calibri"/>
        <family val="2"/>
        <scheme val="minor"/>
      </rPr>
      <t>range lookup</t>
    </r>
  </si>
  <si>
    <t>IF error function</t>
  </si>
  <si>
    <t>&lt;-------</t>
  </si>
  <si>
    <t>&lt;-----</t>
  </si>
  <si>
    <r>
      <t>syn=IFERROR(</t>
    </r>
    <r>
      <rPr>
        <sz val="11"/>
        <color rgb="FFFF0000"/>
        <rFont val="Calibri"/>
        <family val="2"/>
        <scheme val="minor"/>
      </rPr>
      <t>func,value if error</t>
    </r>
    <r>
      <rPr>
        <sz val="11"/>
        <color theme="1"/>
        <rFont val="Calibri"/>
        <family val="2"/>
        <scheme val="minor"/>
      </rPr>
      <t>)</t>
    </r>
  </si>
  <si>
    <t>valueifer-prints this if error found</t>
  </si>
  <si>
    <t xml:space="preserve"> Hlookup function</t>
  </si>
  <si>
    <t xml:space="preserve">Same as v lookup but instead of col num we </t>
  </si>
  <si>
    <t>have to mention row index</t>
  </si>
  <si>
    <t>warhse</t>
  </si>
  <si>
    <t>war1</t>
  </si>
  <si>
    <t>war2</t>
  </si>
  <si>
    <t>AWS300</t>
  </si>
  <si>
    <t>AWS350</t>
  </si>
  <si>
    <t>Inventory status check</t>
  </si>
  <si>
    <t>Code</t>
  </si>
  <si>
    <t>war3</t>
  </si>
  <si>
    <t>INDEX function</t>
  </si>
  <si>
    <t>Value</t>
  </si>
  <si>
    <t>display the value in given index</t>
  </si>
  <si>
    <t>Match function</t>
  </si>
  <si>
    <r>
      <t>syn'=Index(</t>
    </r>
    <r>
      <rPr>
        <sz val="11"/>
        <color rgb="FFFF0000"/>
        <rFont val="Calibri"/>
        <family val="2"/>
        <scheme val="minor"/>
      </rPr>
      <t>table , row num,col num</t>
    </r>
    <r>
      <rPr>
        <sz val="11"/>
        <color theme="1"/>
        <rFont val="Calibri"/>
        <family val="2"/>
        <scheme val="minor"/>
      </rPr>
      <t>)</t>
    </r>
  </si>
  <si>
    <t>Position of value</t>
  </si>
  <si>
    <t>Emp num</t>
  </si>
  <si>
    <r>
      <t>syn'=match(</t>
    </r>
    <r>
      <rPr>
        <sz val="11"/>
        <color rgb="FFFF0000"/>
        <rFont val="Calibri"/>
        <family val="2"/>
        <scheme val="minor"/>
      </rPr>
      <t>value to find,range of column</t>
    </r>
    <r>
      <rPr>
        <sz val="11"/>
        <color theme="1"/>
        <rFont val="Calibri"/>
        <family val="2"/>
        <scheme val="minor"/>
      </rPr>
      <t>,</t>
    </r>
  </si>
  <si>
    <r>
      <rPr>
        <sz val="11"/>
        <color rgb="FFFF0000"/>
        <rFont val="Calibri"/>
        <family val="2"/>
        <scheme val="minor"/>
      </rPr>
      <t>rangelk</t>
    </r>
    <r>
      <rPr>
        <sz val="11"/>
        <color theme="1"/>
        <rFont val="Calibri"/>
        <family val="2"/>
        <scheme val="minor"/>
      </rPr>
      <t>=0 for excact match,-1,1 for nearby match)</t>
    </r>
  </si>
  <si>
    <t>Index and match nested</t>
  </si>
  <si>
    <t>lookup value shold alays be in 1 st colum</t>
  </si>
  <si>
    <t>major disaddvantage</t>
  </si>
  <si>
    <t>Merging both two we can find data like vlookup</t>
  </si>
  <si>
    <t>without that disadvantage</t>
  </si>
  <si>
    <t>syn=index-(match-())         avoid - in btw</t>
  </si>
  <si>
    <t xml:space="preserve">we have to change formula regularly </t>
  </si>
  <si>
    <t>for every column</t>
  </si>
  <si>
    <t>Index and match nested Level-2</t>
  </si>
  <si>
    <t>with single formula we areable to find the values</t>
  </si>
  <si>
    <t>without changing value each time</t>
  </si>
  <si>
    <t>Match and HLOOKUP</t>
  </si>
  <si>
    <t xml:space="preserve">  &lt;-----</t>
  </si>
  <si>
    <t>Vinoth Kumar</t>
  </si>
  <si>
    <t>Saran Mollamari</t>
  </si>
  <si>
    <t>Sudarsan Mudichaviki</t>
  </si>
  <si>
    <t>Gokul paithiyoum</t>
  </si>
  <si>
    <t>Fname</t>
  </si>
  <si>
    <t>Lname</t>
  </si>
  <si>
    <r>
      <t>Search(</t>
    </r>
    <r>
      <rPr>
        <sz val="11"/>
        <color rgb="FFFF0000"/>
        <rFont val="Calibri"/>
        <family val="2"/>
        <scheme val="minor"/>
      </rPr>
      <t>char to find,string cel</t>
    </r>
    <r>
      <rPr>
        <sz val="11"/>
        <color theme="1"/>
        <rFont val="Calibri"/>
        <family val="2"/>
        <scheme val="minor"/>
      </rPr>
      <t>l)</t>
    </r>
  </si>
  <si>
    <r>
      <t>LEFT(</t>
    </r>
    <r>
      <rPr>
        <sz val="11"/>
        <color rgb="FFFF0000"/>
        <rFont val="Calibri"/>
        <family val="2"/>
        <scheme val="minor"/>
      </rPr>
      <t>char cell ,no of charcters from left you need</t>
    </r>
    <r>
      <rPr>
        <sz val="11"/>
        <color theme="1"/>
        <rFont val="Calibri"/>
        <family val="2"/>
        <scheme val="minor"/>
      </rPr>
      <t>)</t>
    </r>
  </si>
  <si>
    <t>Search</t>
  </si>
  <si>
    <t>Left/Right/MID</t>
  </si>
  <si>
    <t>5ch right</t>
  </si>
  <si>
    <t>5ch left</t>
  </si>
  <si>
    <t>Same for right,mid</t>
  </si>
  <si>
    <t>LEN(Char cell)</t>
  </si>
  <si>
    <t>LEN</t>
  </si>
  <si>
    <t>CONCAT</t>
  </si>
  <si>
    <t>LEN/CONCAT</t>
  </si>
  <si>
    <t>CONCAT(str1,str2)</t>
  </si>
  <si>
    <t>Seach,Left ,Right,MID,LEN,CONCAT</t>
  </si>
  <si>
    <t>TASk 10</t>
  </si>
  <si>
    <t>Aarti Yadav</t>
  </si>
  <si>
    <t>Renu Tiwari</t>
  </si>
  <si>
    <t>print last 3 char</t>
  </si>
  <si>
    <t>Formula audit</t>
  </si>
  <si>
    <t>Formulas-&gt;Formula auditing</t>
  </si>
  <si>
    <t>wch cells dependent on this</t>
  </si>
  <si>
    <t>it used wch cells to get output value</t>
  </si>
  <si>
    <r>
      <rPr>
        <sz val="11"/>
        <color rgb="FFFF0000"/>
        <rFont val="Calibri"/>
        <family val="2"/>
        <scheme val="minor"/>
      </rPr>
      <t>Trace precedence</t>
    </r>
    <r>
      <rPr>
        <sz val="11"/>
        <color theme="1"/>
        <rFont val="Calibri"/>
        <family val="2"/>
        <scheme val="minor"/>
      </rPr>
      <t>-cell used which cell to get the value</t>
    </r>
  </si>
  <si>
    <r>
      <rPr>
        <sz val="11"/>
        <color rgb="FFFF0000"/>
        <rFont val="Calibri"/>
        <family val="2"/>
        <scheme val="minor"/>
      </rPr>
      <t>Tra dependence</t>
    </r>
    <r>
      <rPr>
        <sz val="11"/>
        <color theme="1"/>
        <rFont val="Calibri"/>
        <family val="2"/>
        <scheme val="minor"/>
      </rPr>
      <t>-which are celll used to this to get output</t>
    </r>
  </si>
  <si>
    <r>
      <rPr>
        <sz val="11"/>
        <color rgb="FFFF0000"/>
        <rFont val="Calibri"/>
        <family val="2"/>
        <scheme val="minor"/>
      </rPr>
      <t>Show formula</t>
    </r>
    <r>
      <rPr>
        <sz val="11"/>
        <color theme="1"/>
        <rFont val="Calibri"/>
        <family val="2"/>
        <scheme val="minor"/>
      </rPr>
      <t xml:space="preserve"> -show all cells wch have formula applied</t>
    </r>
  </si>
  <si>
    <r>
      <rPr>
        <sz val="11"/>
        <color rgb="FFFF0000"/>
        <rFont val="Calibri"/>
        <family val="2"/>
        <scheme val="minor"/>
      </rPr>
      <t>Watch window</t>
    </r>
    <r>
      <rPr>
        <sz val="11"/>
        <color theme="1"/>
        <rFont val="Calibri"/>
        <family val="2"/>
        <scheme val="minor"/>
      </rPr>
      <t>-we can keep an eye on cell if it change</t>
    </r>
  </si>
  <si>
    <t>Lock Worksheets</t>
  </si>
  <si>
    <t>Review-&gt;Protect Sheet</t>
  </si>
  <si>
    <t xml:space="preserve">if you only need to lock specific cell and select the other </t>
  </si>
  <si>
    <t>cells and click small arraow at bottom of home-&gt;protection</t>
  </si>
  <si>
    <t>remove the checkbox of locked</t>
  </si>
  <si>
    <t>Lock Workbook</t>
  </si>
  <si>
    <t>Review-&gt;Protect Workbook</t>
  </si>
  <si>
    <t>It is used to calculate EMI</t>
  </si>
  <si>
    <t>Loan amt</t>
  </si>
  <si>
    <t>interest</t>
  </si>
  <si>
    <t>tenure in mnths</t>
  </si>
  <si>
    <t>Current PMT</t>
  </si>
  <si>
    <t>EMI</t>
  </si>
  <si>
    <t>Goal Seek</t>
  </si>
  <si>
    <t>if you want to pay only 7 k per mnth</t>
  </si>
  <si>
    <t xml:space="preserve">you an set goal seek and t will adujt the </t>
  </si>
  <si>
    <t>tenure or loam amt wch you set</t>
  </si>
  <si>
    <t>selectcell-&gt;data-&gt;forecast-&gt;wht I analysis</t>
  </si>
  <si>
    <r>
      <rPr>
        <sz val="11"/>
        <color rgb="FFFF0000"/>
        <rFont val="Calibri"/>
        <family val="2"/>
        <scheme val="minor"/>
      </rPr>
      <t>by chng cel</t>
    </r>
    <r>
      <rPr>
        <sz val="11"/>
        <color theme="1"/>
        <rFont val="Calibri"/>
        <family val="2"/>
        <scheme val="minor"/>
      </rPr>
      <t>l(wch cell to change to get 7k emi)</t>
    </r>
  </si>
  <si>
    <r>
      <t>Goal seek-&gt;</t>
    </r>
    <r>
      <rPr>
        <sz val="11"/>
        <color rgb="FFFF0000"/>
        <rFont val="Calibri"/>
        <family val="2"/>
        <scheme val="minor"/>
      </rPr>
      <t>To value</t>
    </r>
    <r>
      <rPr>
        <sz val="11"/>
        <color theme="1"/>
        <rFont val="Calibri"/>
        <family val="2"/>
        <scheme val="minor"/>
      </rPr>
      <t>(wch value u need)</t>
    </r>
  </si>
  <si>
    <t>Solver function</t>
  </si>
  <si>
    <t xml:space="preserve">it is add in to activate -&gt;file -&gt;addins-&gt;excel </t>
  </si>
  <si>
    <t>addin-&gt;tick solved addin</t>
  </si>
  <si>
    <t>plnt 1</t>
  </si>
  <si>
    <t>plnt 3</t>
  </si>
  <si>
    <t>plnt 2</t>
  </si>
  <si>
    <t>Total units</t>
  </si>
  <si>
    <t>demand</t>
  </si>
  <si>
    <t>QTR 1</t>
  </si>
  <si>
    <t>QTR2</t>
  </si>
  <si>
    <t>QTR 3</t>
  </si>
  <si>
    <t>QTR 4</t>
  </si>
  <si>
    <t>SHIPPING PER UNIT</t>
  </si>
  <si>
    <t>Ttl cost</t>
  </si>
  <si>
    <t>solver-&gt;select value to less or max</t>
  </si>
  <si>
    <t>select whch can be altered</t>
  </si>
  <si>
    <t>add constrains tht is conditions</t>
  </si>
  <si>
    <t>Names</t>
  </si>
  <si>
    <t>Marks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</si>
</sst>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[$-F800]dddd\,\ mmmm\ dd\,\ yyyy"/>
    <numFmt numFmtId="165" formatCode="&quot;$&quot;#,##0.00"/>
    <numFmt numFmtId="166" formatCode="[$-409]d\-mmm;@"/>
    <numFmt numFmtId="167" formatCode="[$₹-449]\ #,##0.00;[$₹-449]\ \-#,##0.00"/>
    <numFmt numFmtId="168" formatCode="[$₹-4009]\ #,##0.00"/>
    <numFmt numFmtId="169" formatCode="[$₹-449]\ #,##0.0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sz val="8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39">
    <xf numFmtId="0" fontId="0" fillId="0" borderId="0" xfId="0"/>
    <xf numFmtId="0" fontId="0" fillId="0" borderId="1" xfId="0" applyBorder="1"/>
    <xf numFmtId="16" fontId="0" fillId="0" borderId="1" xfId="0" applyNumberFormat="1" applyBorder="1"/>
    <xf numFmtId="0" fontId="0" fillId="3" borderId="1" xfId="0" applyFill="1" applyBorder="1"/>
    <xf numFmtId="0" fontId="1" fillId="0" borderId="1" xfId="0" applyFont="1" applyBorder="1"/>
    <xf numFmtId="0" fontId="1" fillId="4" borderId="1" xfId="0" applyFont="1" applyFill="1" applyBorder="1"/>
    <xf numFmtId="165" fontId="0" fillId="0" borderId="1" xfId="0" applyNumberFormat="1" applyBorder="1"/>
    <xf numFmtId="164" fontId="0" fillId="2" borderId="1" xfId="0" applyNumberFormat="1" applyFill="1" applyBorder="1" applyAlignment="1">
      <alignment horizontal="center"/>
    </xf>
    <xf numFmtId="166" fontId="0" fillId="0" borderId="0" xfId="0" applyNumberFormat="1"/>
    <xf numFmtId="164" fontId="2" fillId="2" borderId="2" xfId="0" applyNumberFormat="1" applyFont="1" applyFill="1" applyBorder="1" applyAlignment="1">
      <alignment horizontal="center"/>
    </xf>
    <xf numFmtId="0" fontId="0" fillId="0" borderId="2" xfId="0" applyBorder="1"/>
    <xf numFmtId="164" fontId="0" fillId="2" borderId="3" xfId="0" applyNumberFormat="1" applyFill="1" applyBorder="1" applyAlignment="1">
      <alignment horizontal="center"/>
    </xf>
    <xf numFmtId="0" fontId="0" fillId="0" borderId="3" xfId="0" applyBorder="1"/>
    <xf numFmtId="164" fontId="2" fillId="2" borderId="4" xfId="0" applyNumberFormat="1" applyFont="1" applyFill="1" applyBorder="1" applyAlignment="1">
      <alignment horizontal="center"/>
    </xf>
    <xf numFmtId="164" fontId="0" fillId="2" borderId="5" xfId="0" applyNumberFormat="1" applyFill="1" applyBorder="1" applyAlignment="1">
      <alignment horizontal="center"/>
    </xf>
    <xf numFmtId="164" fontId="0" fillId="2" borderId="6" xfId="0" applyNumberFormat="1" applyFill="1" applyBorder="1" applyAlignment="1">
      <alignment horizontal="center"/>
    </xf>
    <xf numFmtId="0" fontId="0" fillId="0" borderId="7" xfId="0" applyBorder="1"/>
    <xf numFmtId="0" fontId="0" fillId="3" borderId="8" xfId="0" applyFill="1" applyBorder="1"/>
    <xf numFmtId="0" fontId="0" fillId="0" borderId="8" xfId="0" applyBorder="1"/>
    <xf numFmtId="0" fontId="0" fillId="0" borderId="9" xfId="0" applyBorder="1"/>
    <xf numFmtId="0" fontId="0" fillId="3" borderId="0" xfId="0" applyFill="1"/>
    <xf numFmtId="0" fontId="0" fillId="4" borderId="0" xfId="0" applyFill="1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3" borderId="0" xfId="0" applyFill="1" applyAlignment="1">
      <alignment horizontal="center" vertical="center"/>
    </xf>
    <xf numFmtId="0" fontId="0" fillId="9" borderId="0" xfId="0" applyFill="1"/>
    <xf numFmtId="9" fontId="0" fillId="0" borderId="0" xfId="0" applyNumberFormat="1"/>
    <xf numFmtId="167" fontId="0" fillId="0" borderId="0" xfId="0" applyNumberFormat="1"/>
    <xf numFmtId="168" fontId="0" fillId="0" borderId="0" xfId="0" applyNumberFormat="1"/>
    <xf numFmtId="169" fontId="0" fillId="0" borderId="0" xfId="0" applyNumberFormat="1"/>
    <xf numFmtId="0" fontId="0" fillId="8" borderId="0" xfId="0" applyFill="1"/>
    <xf numFmtId="0" fontId="0" fillId="10" borderId="0" xfId="0" applyFill="1"/>
    <xf numFmtId="0" fontId="0" fillId="10" borderId="0" xfId="0" applyFill="1" applyAlignment="1">
      <alignment horizontal="center"/>
    </xf>
    <xf numFmtId="169" fontId="0" fillId="10" borderId="0" xfId="0" applyNumberFormat="1" applyFill="1"/>
    <xf numFmtId="0" fontId="0" fillId="5" borderId="0" xfId="0" applyFill="1" applyAlignment="1">
      <alignment horizontal="center"/>
    </xf>
    <xf numFmtId="0" fontId="0" fillId="11" borderId="0" xfId="0" applyFill="1"/>
  </cellXfs>
  <cellStyles count="1">
    <cellStyle name="Normal" xfId="0" builtinId="0"/>
  </cellStyles>
  <dxfs count="31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numFmt numFmtId="164" formatCode="[$-F800]dddd\,\ mmmm\ dd\,\ yyyy"/>
      <fill>
        <patternFill patternType="solid">
          <fgColor indexed="64"/>
          <bgColor rgb="FF0070C0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011596675415573"/>
          <c:y val="8.796296296296296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3799606582654489"/>
          <c:y val="0.23605403790952392"/>
          <c:w val="0.85336462531816348"/>
          <c:h val="0.4707184408024503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'Sales Q1'!$C$6</c:f>
              <c:strCache>
                <c:ptCount val="1"/>
                <c:pt idx="0">
                  <c:v>oppo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'Sales Q1'!$D$5:$F$5</c:f>
              <c:strCache>
                <c:ptCount val="3"/>
                <c:pt idx="0">
                  <c:v>Q1</c:v>
                </c:pt>
                <c:pt idx="1">
                  <c:v>21-Feb</c:v>
                </c:pt>
                <c:pt idx="2">
                  <c:v>21-Mar</c:v>
                </c:pt>
              </c:strCache>
            </c:strRef>
          </c:cat>
          <c:val>
            <c:numRef>
              <c:f>'Sales Q1'!$D$6:$F$6</c:f>
              <c:numCache>
                <c:formatCode>"$"#,##0.00</c:formatCode>
                <c:ptCount val="3"/>
                <c:pt idx="0">
                  <c:v>20</c:v>
                </c:pt>
                <c:pt idx="1">
                  <c:v>35</c:v>
                </c:pt>
                <c:pt idx="2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D52-468C-A4D9-61566E9C07EB}"/>
            </c:ext>
          </c:extLst>
        </c:ser>
        <c:ser>
          <c:idx val="1"/>
          <c:order val="1"/>
          <c:tx>
            <c:strRef>
              <c:f>'Sales Q1'!$C$7</c:f>
              <c:strCache>
                <c:ptCount val="1"/>
                <c:pt idx="0">
                  <c:v>apple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'Sales Q1'!$D$5:$F$5</c:f>
              <c:strCache>
                <c:ptCount val="3"/>
                <c:pt idx="0">
                  <c:v>Q1</c:v>
                </c:pt>
                <c:pt idx="1">
                  <c:v>21-Feb</c:v>
                </c:pt>
                <c:pt idx="2">
                  <c:v>21-Mar</c:v>
                </c:pt>
              </c:strCache>
            </c:strRef>
          </c:cat>
          <c:val>
            <c:numRef>
              <c:f>'Sales Q1'!$D$7:$F$7</c:f>
              <c:numCache>
                <c:formatCode>General</c:formatCode>
                <c:ptCount val="3"/>
                <c:pt idx="0">
                  <c:v>30</c:v>
                </c:pt>
                <c:pt idx="1">
                  <c:v>35</c:v>
                </c:pt>
                <c:pt idx="2">
                  <c:v>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D52-468C-A4D9-61566E9C07EB}"/>
            </c:ext>
          </c:extLst>
        </c:ser>
        <c:ser>
          <c:idx val="2"/>
          <c:order val="2"/>
          <c:tx>
            <c:strRef>
              <c:f>'Sales Q1'!$C$8</c:f>
              <c:strCache>
                <c:ptCount val="1"/>
                <c:pt idx="0">
                  <c:v>vivo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'Sales Q1'!$D$5:$F$5</c:f>
              <c:strCache>
                <c:ptCount val="3"/>
                <c:pt idx="0">
                  <c:v>Q1</c:v>
                </c:pt>
                <c:pt idx="1">
                  <c:v>21-Feb</c:v>
                </c:pt>
                <c:pt idx="2">
                  <c:v>21-Mar</c:v>
                </c:pt>
              </c:strCache>
            </c:strRef>
          </c:cat>
          <c:val>
            <c:numRef>
              <c:f>'Sales Q1'!$D$8:$F$8</c:f>
              <c:numCache>
                <c:formatCode>General</c:formatCode>
                <c:ptCount val="3"/>
                <c:pt idx="0">
                  <c:v>20</c:v>
                </c:pt>
                <c:pt idx="1">
                  <c:v>20</c:v>
                </c:pt>
                <c:pt idx="2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D52-468C-A4D9-61566E9C07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45602736"/>
        <c:axId val="445599136"/>
      </c:barChart>
      <c:catAx>
        <c:axId val="44560273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5599136"/>
        <c:crosses val="autoZero"/>
        <c:auto val="1"/>
        <c:lblAlgn val="ctr"/>
        <c:lblOffset val="100"/>
        <c:noMultiLvlLbl val="1"/>
      </c:catAx>
      <c:valAx>
        <c:axId val="445599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56027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 orientation="landscape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Sheet2!$C$3</c:f>
              <c:strCache>
                <c:ptCount val="1"/>
                <c:pt idx="0">
                  <c:v>Ram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Sheet2!$D$2:$I$2</c:f>
              <c:strCache>
                <c:ptCount val="6"/>
                <c:pt idx="0">
                  <c:v>Science</c:v>
                </c:pt>
                <c:pt idx="1">
                  <c:v>maths</c:v>
                </c:pt>
                <c:pt idx="2">
                  <c:v>english</c:v>
                </c:pt>
                <c:pt idx="3">
                  <c:v>Total marks</c:v>
                </c:pt>
                <c:pt idx="4">
                  <c:v>Average</c:v>
                </c:pt>
                <c:pt idx="5">
                  <c:v>Percentage</c:v>
                </c:pt>
              </c:strCache>
            </c:strRef>
          </c:cat>
          <c:val>
            <c:numRef>
              <c:f>Sheet2!$D$3:$I$3</c:f>
              <c:numCache>
                <c:formatCode>General</c:formatCode>
                <c:ptCount val="6"/>
                <c:pt idx="0">
                  <c:v>78</c:v>
                </c:pt>
                <c:pt idx="1">
                  <c:v>81</c:v>
                </c:pt>
                <c:pt idx="2">
                  <c:v>96</c:v>
                </c:pt>
                <c:pt idx="3">
                  <c:v>255</c:v>
                </c:pt>
                <c:pt idx="4">
                  <c:v>85</c:v>
                </c:pt>
                <c:pt idx="5">
                  <c:v>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01-4791-909E-44345C347951}"/>
            </c:ext>
          </c:extLst>
        </c:ser>
        <c:ser>
          <c:idx val="1"/>
          <c:order val="1"/>
          <c:tx>
            <c:strRef>
              <c:f>Sheet2!$C$4</c:f>
              <c:strCache>
                <c:ptCount val="1"/>
                <c:pt idx="0">
                  <c:v>Lakshman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Sheet2!$D$2:$I$2</c:f>
              <c:strCache>
                <c:ptCount val="6"/>
                <c:pt idx="0">
                  <c:v>Science</c:v>
                </c:pt>
                <c:pt idx="1">
                  <c:v>maths</c:v>
                </c:pt>
                <c:pt idx="2">
                  <c:v>english</c:v>
                </c:pt>
                <c:pt idx="3">
                  <c:v>Total marks</c:v>
                </c:pt>
                <c:pt idx="4">
                  <c:v>Average</c:v>
                </c:pt>
                <c:pt idx="5">
                  <c:v>Percentage</c:v>
                </c:pt>
              </c:strCache>
            </c:strRef>
          </c:cat>
          <c:val>
            <c:numRef>
              <c:f>Sheet2!$D$4:$I$4</c:f>
              <c:numCache>
                <c:formatCode>General</c:formatCode>
                <c:ptCount val="6"/>
                <c:pt idx="0">
                  <c:v>87</c:v>
                </c:pt>
                <c:pt idx="1">
                  <c:v>76</c:v>
                </c:pt>
                <c:pt idx="2">
                  <c:v>63</c:v>
                </c:pt>
                <c:pt idx="3">
                  <c:v>226</c:v>
                </c:pt>
                <c:pt idx="4">
                  <c:v>75.333333333333329</c:v>
                </c:pt>
                <c:pt idx="5">
                  <c:v>75.333333333333329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D01-4791-909E-44345C347951}"/>
            </c:ext>
          </c:extLst>
        </c:ser>
        <c:ser>
          <c:idx val="2"/>
          <c:order val="2"/>
          <c:tx>
            <c:strRef>
              <c:f>Sheet2!$C$5</c:f>
              <c:strCache>
                <c:ptCount val="1"/>
                <c:pt idx="0">
                  <c:v>David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Sheet2!$D$2:$I$2</c:f>
              <c:strCache>
                <c:ptCount val="6"/>
                <c:pt idx="0">
                  <c:v>Science</c:v>
                </c:pt>
                <c:pt idx="1">
                  <c:v>maths</c:v>
                </c:pt>
                <c:pt idx="2">
                  <c:v>english</c:v>
                </c:pt>
                <c:pt idx="3">
                  <c:v>Total marks</c:v>
                </c:pt>
                <c:pt idx="4">
                  <c:v>Average</c:v>
                </c:pt>
                <c:pt idx="5">
                  <c:v>Percentage</c:v>
                </c:pt>
              </c:strCache>
            </c:strRef>
          </c:cat>
          <c:val>
            <c:numRef>
              <c:f>Sheet2!$D$5:$I$5</c:f>
              <c:numCache>
                <c:formatCode>General</c:formatCode>
                <c:ptCount val="6"/>
                <c:pt idx="0">
                  <c:v>38</c:v>
                </c:pt>
                <c:pt idx="1">
                  <c:v>49</c:v>
                </c:pt>
                <c:pt idx="2">
                  <c:v>72</c:v>
                </c:pt>
                <c:pt idx="3">
                  <c:v>159</c:v>
                </c:pt>
                <c:pt idx="4">
                  <c:v>53</c:v>
                </c:pt>
                <c:pt idx="5">
                  <c:v>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D01-4791-909E-44345C347951}"/>
            </c:ext>
          </c:extLst>
        </c:ser>
        <c:ser>
          <c:idx val="3"/>
          <c:order val="3"/>
          <c:tx>
            <c:strRef>
              <c:f>Sheet2!$C$6</c:f>
              <c:strCache>
                <c:ptCount val="1"/>
                <c:pt idx="0">
                  <c:v>Krystal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Sheet2!$D$2:$I$2</c:f>
              <c:strCache>
                <c:ptCount val="6"/>
                <c:pt idx="0">
                  <c:v>Science</c:v>
                </c:pt>
                <c:pt idx="1">
                  <c:v>maths</c:v>
                </c:pt>
                <c:pt idx="2">
                  <c:v>english</c:v>
                </c:pt>
                <c:pt idx="3">
                  <c:v>Total marks</c:v>
                </c:pt>
                <c:pt idx="4">
                  <c:v>Average</c:v>
                </c:pt>
                <c:pt idx="5">
                  <c:v>Percentage</c:v>
                </c:pt>
              </c:strCache>
            </c:strRef>
          </c:cat>
          <c:val>
            <c:numRef>
              <c:f>Sheet2!$D$6:$I$6</c:f>
              <c:numCache>
                <c:formatCode>General</c:formatCode>
                <c:ptCount val="6"/>
                <c:pt idx="0">
                  <c:v>93</c:v>
                </c:pt>
                <c:pt idx="1">
                  <c:v>98</c:v>
                </c:pt>
                <c:pt idx="2">
                  <c:v>83</c:v>
                </c:pt>
                <c:pt idx="3">
                  <c:v>274</c:v>
                </c:pt>
                <c:pt idx="4">
                  <c:v>91.333333333333329</c:v>
                </c:pt>
                <c:pt idx="5">
                  <c:v>91.333333333333329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D01-4791-909E-44345C347951}"/>
            </c:ext>
          </c:extLst>
        </c:ser>
        <c:ser>
          <c:idx val="4"/>
          <c:order val="4"/>
          <c:tx>
            <c:strRef>
              <c:f>Sheet2!$C$7</c:f>
              <c:strCache>
                <c:ptCount val="1"/>
                <c:pt idx="0">
                  <c:v>Diya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Sheet2!$D$2:$I$2</c:f>
              <c:strCache>
                <c:ptCount val="6"/>
                <c:pt idx="0">
                  <c:v>Science</c:v>
                </c:pt>
                <c:pt idx="1">
                  <c:v>maths</c:v>
                </c:pt>
                <c:pt idx="2">
                  <c:v>english</c:v>
                </c:pt>
                <c:pt idx="3">
                  <c:v>Total marks</c:v>
                </c:pt>
                <c:pt idx="4">
                  <c:v>Average</c:v>
                </c:pt>
                <c:pt idx="5">
                  <c:v>Percentage</c:v>
                </c:pt>
              </c:strCache>
            </c:strRef>
          </c:cat>
          <c:val>
            <c:numRef>
              <c:f>Sheet2!$D$7:$I$7</c:f>
              <c:numCache>
                <c:formatCode>General</c:formatCode>
                <c:ptCount val="6"/>
                <c:pt idx="0">
                  <c:v>60</c:v>
                </c:pt>
                <c:pt idx="1">
                  <c:v>82</c:v>
                </c:pt>
                <c:pt idx="2">
                  <c:v>56</c:v>
                </c:pt>
                <c:pt idx="3">
                  <c:v>198</c:v>
                </c:pt>
                <c:pt idx="4">
                  <c:v>66</c:v>
                </c:pt>
                <c:pt idx="5">
                  <c:v>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D01-4791-909E-44345C34795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889565920"/>
        <c:axId val="889567000"/>
      </c:barChart>
      <c:catAx>
        <c:axId val="889565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9567000"/>
        <c:crosses val="autoZero"/>
        <c:auto val="1"/>
        <c:lblAlgn val="ctr"/>
        <c:lblOffset val="100"/>
        <c:noMultiLvlLbl val="0"/>
      </c:catAx>
      <c:valAx>
        <c:axId val="889567000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889565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3261C8C4-54C1-412A-8E36-07ACA61685D0}" type="doc">
      <dgm:prSet loTypeId="urn:microsoft.com/office/officeart/2008/layout/HorizontalMultiLevelHierarchy" loCatId="hierarchy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47B89064-D6F6-4432-A1CF-5F7E326A8E17}">
      <dgm:prSet phldrT="[Text]"/>
      <dgm:spPr/>
      <dgm:t>
        <a:bodyPr/>
        <a:lstStyle/>
        <a:p>
          <a:r>
            <a:rPr lang="en-US"/>
            <a:t>Class Topper</a:t>
          </a:r>
        </a:p>
      </dgm:t>
    </dgm:pt>
    <dgm:pt modelId="{95383952-2FFA-4522-B044-5334BC4FF9C8}" type="parTrans" cxnId="{18EFDB31-A6EB-4604-AF7A-DFF96640FBA3}">
      <dgm:prSet/>
      <dgm:spPr/>
      <dgm:t>
        <a:bodyPr/>
        <a:lstStyle/>
        <a:p>
          <a:endParaRPr lang="en-US"/>
        </a:p>
      </dgm:t>
    </dgm:pt>
    <dgm:pt modelId="{A89D70ED-AEC9-48DD-9D24-D72C84D8E973}" type="sibTrans" cxnId="{18EFDB31-A6EB-4604-AF7A-DFF96640FBA3}">
      <dgm:prSet/>
      <dgm:spPr/>
      <dgm:t>
        <a:bodyPr/>
        <a:lstStyle/>
        <a:p>
          <a:endParaRPr lang="en-US"/>
        </a:p>
      </dgm:t>
    </dgm:pt>
    <dgm:pt modelId="{BF3A5DF0-04D3-414C-B85C-BCB62AA4822E}">
      <dgm:prSet phldrT="[Text]"/>
      <dgm:spPr/>
      <dgm:t>
        <a:bodyPr/>
        <a:lstStyle/>
        <a:p>
          <a:r>
            <a:rPr lang="en-US"/>
            <a:t>Krystal</a:t>
          </a:r>
        </a:p>
      </dgm:t>
    </dgm:pt>
    <dgm:pt modelId="{596C7692-050D-44F0-B5BB-6C4AC30AAB10}" type="parTrans" cxnId="{4F0F38CE-3298-4784-9B5C-0DF743BCAC8C}">
      <dgm:prSet/>
      <dgm:spPr/>
      <dgm:t>
        <a:bodyPr/>
        <a:lstStyle/>
        <a:p>
          <a:endParaRPr lang="en-US"/>
        </a:p>
      </dgm:t>
    </dgm:pt>
    <dgm:pt modelId="{E310D03F-9614-4724-B12B-DA13CF38FC49}" type="sibTrans" cxnId="{4F0F38CE-3298-4784-9B5C-0DF743BCAC8C}">
      <dgm:prSet/>
      <dgm:spPr/>
      <dgm:t>
        <a:bodyPr/>
        <a:lstStyle/>
        <a:p>
          <a:endParaRPr lang="en-US"/>
        </a:p>
      </dgm:t>
    </dgm:pt>
    <dgm:pt modelId="{CBC43551-2243-47D4-8553-855EC1053BAD}">
      <dgm:prSet phldrT="[Text]"/>
      <dgm:spPr/>
      <dgm:t>
        <a:bodyPr/>
        <a:lstStyle/>
        <a:p>
          <a:r>
            <a:rPr lang="en-US"/>
            <a:t>Ram</a:t>
          </a:r>
        </a:p>
      </dgm:t>
    </dgm:pt>
    <dgm:pt modelId="{42EF8289-D082-49AB-BB90-56EB067982AF}" type="parTrans" cxnId="{AC4123EE-F520-4A88-9C1B-66D453016DA7}">
      <dgm:prSet/>
      <dgm:spPr/>
      <dgm:t>
        <a:bodyPr/>
        <a:lstStyle/>
        <a:p>
          <a:endParaRPr lang="en-US"/>
        </a:p>
      </dgm:t>
    </dgm:pt>
    <dgm:pt modelId="{EC3BAA14-F9ED-40B7-86D2-34ABEFDC44CD}" type="sibTrans" cxnId="{AC4123EE-F520-4A88-9C1B-66D453016DA7}">
      <dgm:prSet/>
      <dgm:spPr/>
      <dgm:t>
        <a:bodyPr/>
        <a:lstStyle/>
        <a:p>
          <a:endParaRPr lang="en-US"/>
        </a:p>
      </dgm:t>
    </dgm:pt>
    <dgm:pt modelId="{D2960315-AB8E-40F1-AED3-16B739D3C830}">
      <dgm:prSet phldrT="[Text]"/>
      <dgm:spPr/>
      <dgm:t>
        <a:bodyPr/>
        <a:lstStyle/>
        <a:p>
          <a:r>
            <a:rPr lang="en-US"/>
            <a:t>Lakshman</a:t>
          </a:r>
        </a:p>
      </dgm:t>
    </dgm:pt>
    <dgm:pt modelId="{35471506-B3D5-411F-BD8A-2017713A128B}" type="parTrans" cxnId="{156416C1-0467-4FB1-8075-55A2776C8753}">
      <dgm:prSet/>
      <dgm:spPr/>
      <dgm:t>
        <a:bodyPr/>
        <a:lstStyle/>
        <a:p>
          <a:endParaRPr lang="en-US"/>
        </a:p>
      </dgm:t>
    </dgm:pt>
    <dgm:pt modelId="{016F9807-0F51-484B-AE98-4B0FB51B4A5D}" type="sibTrans" cxnId="{156416C1-0467-4FB1-8075-55A2776C8753}">
      <dgm:prSet/>
      <dgm:spPr/>
      <dgm:t>
        <a:bodyPr/>
        <a:lstStyle/>
        <a:p>
          <a:endParaRPr lang="en-US"/>
        </a:p>
      </dgm:t>
    </dgm:pt>
    <dgm:pt modelId="{FEE32D36-C10D-4DF3-A76F-E83628B050C6}" type="pres">
      <dgm:prSet presAssocID="{3261C8C4-54C1-412A-8E36-07ACA61685D0}" presName="Name0" presStyleCnt="0">
        <dgm:presLayoutVars>
          <dgm:chPref val="1"/>
          <dgm:dir/>
          <dgm:animOne val="branch"/>
          <dgm:animLvl val="lvl"/>
          <dgm:resizeHandles val="exact"/>
        </dgm:presLayoutVars>
      </dgm:prSet>
      <dgm:spPr/>
    </dgm:pt>
    <dgm:pt modelId="{3C91FFFA-296A-4697-89FA-EB643CAFDAC1}" type="pres">
      <dgm:prSet presAssocID="{47B89064-D6F6-4432-A1CF-5F7E326A8E17}" presName="root1" presStyleCnt="0"/>
      <dgm:spPr/>
    </dgm:pt>
    <dgm:pt modelId="{03DE7E3E-E842-45C7-B82E-38C609DDB11A}" type="pres">
      <dgm:prSet presAssocID="{47B89064-D6F6-4432-A1CF-5F7E326A8E17}" presName="LevelOneTextNode" presStyleLbl="node0" presStyleIdx="0" presStyleCnt="1" custLinFactNeighborY="694">
        <dgm:presLayoutVars>
          <dgm:chPref val="3"/>
        </dgm:presLayoutVars>
      </dgm:prSet>
      <dgm:spPr/>
    </dgm:pt>
    <dgm:pt modelId="{ED7E6181-926C-458F-A181-C059802AFD13}" type="pres">
      <dgm:prSet presAssocID="{47B89064-D6F6-4432-A1CF-5F7E326A8E17}" presName="level2hierChild" presStyleCnt="0"/>
      <dgm:spPr/>
    </dgm:pt>
    <dgm:pt modelId="{9577BB58-2D4C-45DA-97C8-C353B4FFA3E3}" type="pres">
      <dgm:prSet presAssocID="{596C7692-050D-44F0-B5BB-6C4AC30AAB10}" presName="conn2-1" presStyleLbl="parChTrans1D2" presStyleIdx="0" presStyleCnt="3"/>
      <dgm:spPr/>
    </dgm:pt>
    <dgm:pt modelId="{AD2FA37D-E016-429B-A1EF-62F943C332D0}" type="pres">
      <dgm:prSet presAssocID="{596C7692-050D-44F0-B5BB-6C4AC30AAB10}" presName="connTx" presStyleLbl="parChTrans1D2" presStyleIdx="0" presStyleCnt="3"/>
      <dgm:spPr/>
    </dgm:pt>
    <dgm:pt modelId="{1BACC5A1-07C9-40FC-B7B0-7955846D9D65}" type="pres">
      <dgm:prSet presAssocID="{BF3A5DF0-04D3-414C-B85C-BCB62AA4822E}" presName="root2" presStyleCnt="0"/>
      <dgm:spPr/>
    </dgm:pt>
    <dgm:pt modelId="{0D0A621A-E2D7-49BD-AE98-9FDCFA5125E6}" type="pres">
      <dgm:prSet presAssocID="{BF3A5DF0-04D3-414C-B85C-BCB62AA4822E}" presName="LevelTwoTextNode" presStyleLbl="node2" presStyleIdx="0" presStyleCnt="3">
        <dgm:presLayoutVars>
          <dgm:chPref val="3"/>
        </dgm:presLayoutVars>
      </dgm:prSet>
      <dgm:spPr/>
    </dgm:pt>
    <dgm:pt modelId="{5447BF73-6A16-45D8-BB34-6022A3997A45}" type="pres">
      <dgm:prSet presAssocID="{BF3A5DF0-04D3-414C-B85C-BCB62AA4822E}" presName="level3hierChild" presStyleCnt="0"/>
      <dgm:spPr/>
    </dgm:pt>
    <dgm:pt modelId="{8D22369A-528D-4D05-8ECA-CCC6FE3214C5}" type="pres">
      <dgm:prSet presAssocID="{42EF8289-D082-49AB-BB90-56EB067982AF}" presName="conn2-1" presStyleLbl="parChTrans1D2" presStyleIdx="1" presStyleCnt="3"/>
      <dgm:spPr/>
    </dgm:pt>
    <dgm:pt modelId="{771B3353-6014-4BE1-A926-412BD80BEB8C}" type="pres">
      <dgm:prSet presAssocID="{42EF8289-D082-49AB-BB90-56EB067982AF}" presName="connTx" presStyleLbl="parChTrans1D2" presStyleIdx="1" presStyleCnt="3"/>
      <dgm:spPr/>
    </dgm:pt>
    <dgm:pt modelId="{416D4AE7-C541-43BC-8E00-147765AE87C3}" type="pres">
      <dgm:prSet presAssocID="{CBC43551-2243-47D4-8553-855EC1053BAD}" presName="root2" presStyleCnt="0"/>
      <dgm:spPr/>
    </dgm:pt>
    <dgm:pt modelId="{C5F731D7-5969-4663-85DC-6543709E05BF}" type="pres">
      <dgm:prSet presAssocID="{CBC43551-2243-47D4-8553-855EC1053BAD}" presName="LevelTwoTextNode" presStyleLbl="node2" presStyleIdx="1" presStyleCnt="3">
        <dgm:presLayoutVars>
          <dgm:chPref val="3"/>
        </dgm:presLayoutVars>
      </dgm:prSet>
      <dgm:spPr/>
    </dgm:pt>
    <dgm:pt modelId="{C2F3D1EF-F1DA-4F1C-A372-50AE4088A115}" type="pres">
      <dgm:prSet presAssocID="{CBC43551-2243-47D4-8553-855EC1053BAD}" presName="level3hierChild" presStyleCnt="0"/>
      <dgm:spPr/>
    </dgm:pt>
    <dgm:pt modelId="{F66F11AD-53C9-4822-AD49-54202E15970B}" type="pres">
      <dgm:prSet presAssocID="{35471506-B3D5-411F-BD8A-2017713A128B}" presName="conn2-1" presStyleLbl="parChTrans1D2" presStyleIdx="2" presStyleCnt="3"/>
      <dgm:spPr/>
    </dgm:pt>
    <dgm:pt modelId="{B1C58CD8-FD25-4005-A48B-F68CB3009278}" type="pres">
      <dgm:prSet presAssocID="{35471506-B3D5-411F-BD8A-2017713A128B}" presName="connTx" presStyleLbl="parChTrans1D2" presStyleIdx="2" presStyleCnt="3"/>
      <dgm:spPr/>
    </dgm:pt>
    <dgm:pt modelId="{108617F3-7162-4259-A33B-722E080B745E}" type="pres">
      <dgm:prSet presAssocID="{D2960315-AB8E-40F1-AED3-16B739D3C830}" presName="root2" presStyleCnt="0"/>
      <dgm:spPr/>
    </dgm:pt>
    <dgm:pt modelId="{06695EB7-99DA-46AF-9BA7-2A4DAE78984D}" type="pres">
      <dgm:prSet presAssocID="{D2960315-AB8E-40F1-AED3-16B739D3C830}" presName="LevelTwoTextNode" presStyleLbl="node2" presStyleIdx="2" presStyleCnt="3">
        <dgm:presLayoutVars>
          <dgm:chPref val="3"/>
        </dgm:presLayoutVars>
      </dgm:prSet>
      <dgm:spPr/>
    </dgm:pt>
    <dgm:pt modelId="{2E92A937-3614-412F-B3C1-88DC52ECCF21}" type="pres">
      <dgm:prSet presAssocID="{D2960315-AB8E-40F1-AED3-16B739D3C830}" presName="level3hierChild" presStyleCnt="0"/>
      <dgm:spPr/>
    </dgm:pt>
  </dgm:ptLst>
  <dgm:cxnLst>
    <dgm:cxn modelId="{62A43B0D-ABDA-4434-904A-2AB712CF24C9}" type="presOf" srcId="{42EF8289-D082-49AB-BB90-56EB067982AF}" destId="{8D22369A-528D-4D05-8ECA-CCC6FE3214C5}" srcOrd="0" destOrd="0" presId="urn:microsoft.com/office/officeart/2008/layout/HorizontalMultiLevelHierarchy"/>
    <dgm:cxn modelId="{18EFDB31-A6EB-4604-AF7A-DFF96640FBA3}" srcId="{3261C8C4-54C1-412A-8E36-07ACA61685D0}" destId="{47B89064-D6F6-4432-A1CF-5F7E326A8E17}" srcOrd="0" destOrd="0" parTransId="{95383952-2FFA-4522-B044-5334BC4FF9C8}" sibTransId="{A89D70ED-AEC9-48DD-9D24-D72C84D8E973}"/>
    <dgm:cxn modelId="{150BBA34-128E-400D-9E36-0495E9561722}" type="presOf" srcId="{BF3A5DF0-04D3-414C-B85C-BCB62AA4822E}" destId="{0D0A621A-E2D7-49BD-AE98-9FDCFA5125E6}" srcOrd="0" destOrd="0" presId="urn:microsoft.com/office/officeart/2008/layout/HorizontalMultiLevelHierarchy"/>
    <dgm:cxn modelId="{C959F561-DDE3-4065-80C2-0ACFA8E893BB}" type="presOf" srcId="{CBC43551-2243-47D4-8553-855EC1053BAD}" destId="{C5F731D7-5969-4663-85DC-6543709E05BF}" srcOrd="0" destOrd="0" presId="urn:microsoft.com/office/officeart/2008/layout/HorizontalMultiLevelHierarchy"/>
    <dgm:cxn modelId="{F49FE348-5DE9-4214-BD0B-AFC2176B8044}" type="presOf" srcId="{3261C8C4-54C1-412A-8E36-07ACA61685D0}" destId="{FEE32D36-C10D-4DF3-A76F-E83628B050C6}" srcOrd="0" destOrd="0" presId="urn:microsoft.com/office/officeart/2008/layout/HorizontalMultiLevelHierarchy"/>
    <dgm:cxn modelId="{6F2D617A-B4AA-4CE7-8B58-63505C7F3697}" type="presOf" srcId="{596C7692-050D-44F0-B5BB-6C4AC30AAB10}" destId="{9577BB58-2D4C-45DA-97C8-C353B4FFA3E3}" srcOrd="0" destOrd="0" presId="urn:microsoft.com/office/officeart/2008/layout/HorizontalMultiLevelHierarchy"/>
    <dgm:cxn modelId="{E5FC027B-9A41-484B-BB17-F62F7EAD6D5F}" type="presOf" srcId="{35471506-B3D5-411F-BD8A-2017713A128B}" destId="{F66F11AD-53C9-4822-AD49-54202E15970B}" srcOrd="0" destOrd="0" presId="urn:microsoft.com/office/officeart/2008/layout/HorizontalMultiLevelHierarchy"/>
    <dgm:cxn modelId="{72F6938B-25AB-4CE5-BFA3-3CEEBABA9470}" type="presOf" srcId="{D2960315-AB8E-40F1-AED3-16B739D3C830}" destId="{06695EB7-99DA-46AF-9BA7-2A4DAE78984D}" srcOrd="0" destOrd="0" presId="urn:microsoft.com/office/officeart/2008/layout/HorizontalMultiLevelHierarchy"/>
    <dgm:cxn modelId="{3D8B9E92-6905-431E-8381-9A1F4B1BDD55}" type="presOf" srcId="{35471506-B3D5-411F-BD8A-2017713A128B}" destId="{B1C58CD8-FD25-4005-A48B-F68CB3009278}" srcOrd="1" destOrd="0" presId="urn:microsoft.com/office/officeart/2008/layout/HorizontalMultiLevelHierarchy"/>
    <dgm:cxn modelId="{156416C1-0467-4FB1-8075-55A2776C8753}" srcId="{47B89064-D6F6-4432-A1CF-5F7E326A8E17}" destId="{D2960315-AB8E-40F1-AED3-16B739D3C830}" srcOrd="2" destOrd="0" parTransId="{35471506-B3D5-411F-BD8A-2017713A128B}" sibTransId="{016F9807-0F51-484B-AE98-4B0FB51B4A5D}"/>
    <dgm:cxn modelId="{4F0F38CE-3298-4784-9B5C-0DF743BCAC8C}" srcId="{47B89064-D6F6-4432-A1CF-5F7E326A8E17}" destId="{BF3A5DF0-04D3-414C-B85C-BCB62AA4822E}" srcOrd="0" destOrd="0" parTransId="{596C7692-050D-44F0-B5BB-6C4AC30AAB10}" sibTransId="{E310D03F-9614-4724-B12B-DA13CF38FC49}"/>
    <dgm:cxn modelId="{F3310ED0-FC78-4ABE-BF9D-3789DD5F3C53}" type="presOf" srcId="{47B89064-D6F6-4432-A1CF-5F7E326A8E17}" destId="{03DE7E3E-E842-45C7-B82E-38C609DDB11A}" srcOrd="0" destOrd="0" presId="urn:microsoft.com/office/officeart/2008/layout/HorizontalMultiLevelHierarchy"/>
    <dgm:cxn modelId="{22515CD9-F44B-4C20-9278-1B2F658B246A}" type="presOf" srcId="{42EF8289-D082-49AB-BB90-56EB067982AF}" destId="{771B3353-6014-4BE1-A926-412BD80BEB8C}" srcOrd="1" destOrd="0" presId="urn:microsoft.com/office/officeart/2008/layout/HorizontalMultiLevelHierarchy"/>
    <dgm:cxn modelId="{A10DE4DF-D93B-4C1A-910D-9C93488463C9}" type="presOf" srcId="{596C7692-050D-44F0-B5BB-6C4AC30AAB10}" destId="{AD2FA37D-E016-429B-A1EF-62F943C332D0}" srcOrd="1" destOrd="0" presId="urn:microsoft.com/office/officeart/2008/layout/HorizontalMultiLevelHierarchy"/>
    <dgm:cxn modelId="{AC4123EE-F520-4A88-9C1B-66D453016DA7}" srcId="{47B89064-D6F6-4432-A1CF-5F7E326A8E17}" destId="{CBC43551-2243-47D4-8553-855EC1053BAD}" srcOrd="1" destOrd="0" parTransId="{42EF8289-D082-49AB-BB90-56EB067982AF}" sibTransId="{EC3BAA14-F9ED-40B7-86D2-34ABEFDC44CD}"/>
    <dgm:cxn modelId="{DD0C1257-7B17-4D5C-B099-908448384F8F}" type="presParOf" srcId="{FEE32D36-C10D-4DF3-A76F-E83628B050C6}" destId="{3C91FFFA-296A-4697-89FA-EB643CAFDAC1}" srcOrd="0" destOrd="0" presId="urn:microsoft.com/office/officeart/2008/layout/HorizontalMultiLevelHierarchy"/>
    <dgm:cxn modelId="{EB8D3FC6-19B9-47EE-AFC0-49DB9BF07C18}" type="presParOf" srcId="{3C91FFFA-296A-4697-89FA-EB643CAFDAC1}" destId="{03DE7E3E-E842-45C7-B82E-38C609DDB11A}" srcOrd="0" destOrd="0" presId="urn:microsoft.com/office/officeart/2008/layout/HorizontalMultiLevelHierarchy"/>
    <dgm:cxn modelId="{F593A571-8D97-45E0-ACDA-B68ADEE2DDEA}" type="presParOf" srcId="{3C91FFFA-296A-4697-89FA-EB643CAFDAC1}" destId="{ED7E6181-926C-458F-A181-C059802AFD13}" srcOrd="1" destOrd="0" presId="urn:microsoft.com/office/officeart/2008/layout/HorizontalMultiLevelHierarchy"/>
    <dgm:cxn modelId="{FD512997-55BE-4EA8-B3A9-344DDE4C95F2}" type="presParOf" srcId="{ED7E6181-926C-458F-A181-C059802AFD13}" destId="{9577BB58-2D4C-45DA-97C8-C353B4FFA3E3}" srcOrd="0" destOrd="0" presId="urn:microsoft.com/office/officeart/2008/layout/HorizontalMultiLevelHierarchy"/>
    <dgm:cxn modelId="{CBBBDE6A-12C1-4030-8664-2A8CE95B90F0}" type="presParOf" srcId="{9577BB58-2D4C-45DA-97C8-C353B4FFA3E3}" destId="{AD2FA37D-E016-429B-A1EF-62F943C332D0}" srcOrd="0" destOrd="0" presId="urn:microsoft.com/office/officeart/2008/layout/HorizontalMultiLevelHierarchy"/>
    <dgm:cxn modelId="{6D9DF5F1-F018-48FF-90D0-BBB8AB6A051D}" type="presParOf" srcId="{ED7E6181-926C-458F-A181-C059802AFD13}" destId="{1BACC5A1-07C9-40FC-B7B0-7955846D9D65}" srcOrd="1" destOrd="0" presId="urn:microsoft.com/office/officeart/2008/layout/HorizontalMultiLevelHierarchy"/>
    <dgm:cxn modelId="{5D729949-7AE3-4194-A6FF-CA65D106D07A}" type="presParOf" srcId="{1BACC5A1-07C9-40FC-B7B0-7955846D9D65}" destId="{0D0A621A-E2D7-49BD-AE98-9FDCFA5125E6}" srcOrd="0" destOrd="0" presId="urn:microsoft.com/office/officeart/2008/layout/HorizontalMultiLevelHierarchy"/>
    <dgm:cxn modelId="{81C180A2-D12A-4EBE-8A00-051FFC1396DB}" type="presParOf" srcId="{1BACC5A1-07C9-40FC-B7B0-7955846D9D65}" destId="{5447BF73-6A16-45D8-BB34-6022A3997A45}" srcOrd="1" destOrd="0" presId="urn:microsoft.com/office/officeart/2008/layout/HorizontalMultiLevelHierarchy"/>
    <dgm:cxn modelId="{41DE9C03-528C-4076-B902-5B1E969AD9FE}" type="presParOf" srcId="{ED7E6181-926C-458F-A181-C059802AFD13}" destId="{8D22369A-528D-4D05-8ECA-CCC6FE3214C5}" srcOrd="2" destOrd="0" presId="urn:microsoft.com/office/officeart/2008/layout/HorizontalMultiLevelHierarchy"/>
    <dgm:cxn modelId="{1602EBB2-8B99-44F5-B475-F4555781137D}" type="presParOf" srcId="{8D22369A-528D-4D05-8ECA-CCC6FE3214C5}" destId="{771B3353-6014-4BE1-A926-412BD80BEB8C}" srcOrd="0" destOrd="0" presId="urn:microsoft.com/office/officeart/2008/layout/HorizontalMultiLevelHierarchy"/>
    <dgm:cxn modelId="{E1F4C3DD-BA5A-402F-8072-5F309FF1AD06}" type="presParOf" srcId="{ED7E6181-926C-458F-A181-C059802AFD13}" destId="{416D4AE7-C541-43BC-8E00-147765AE87C3}" srcOrd="3" destOrd="0" presId="urn:microsoft.com/office/officeart/2008/layout/HorizontalMultiLevelHierarchy"/>
    <dgm:cxn modelId="{B0EA0C71-0E00-4A3F-85CD-1F7313BAC3D4}" type="presParOf" srcId="{416D4AE7-C541-43BC-8E00-147765AE87C3}" destId="{C5F731D7-5969-4663-85DC-6543709E05BF}" srcOrd="0" destOrd="0" presId="urn:microsoft.com/office/officeart/2008/layout/HorizontalMultiLevelHierarchy"/>
    <dgm:cxn modelId="{4CFBD264-1EAD-46EA-83EE-D2225FCFF673}" type="presParOf" srcId="{416D4AE7-C541-43BC-8E00-147765AE87C3}" destId="{C2F3D1EF-F1DA-4F1C-A372-50AE4088A115}" srcOrd="1" destOrd="0" presId="urn:microsoft.com/office/officeart/2008/layout/HorizontalMultiLevelHierarchy"/>
    <dgm:cxn modelId="{319B088D-E720-486B-BA63-ED39E326A274}" type="presParOf" srcId="{ED7E6181-926C-458F-A181-C059802AFD13}" destId="{F66F11AD-53C9-4822-AD49-54202E15970B}" srcOrd="4" destOrd="0" presId="urn:microsoft.com/office/officeart/2008/layout/HorizontalMultiLevelHierarchy"/>
    <dgm:cxn modelId="{B8C5F802-B673-4E23-9473-36C1BF609EF5}" type="presParOf" srcId="{F66F11AD-53C9-4822-AD49-54202E15970B}" destId="{B1C58CD8-FD25-4005-A48B-F68CB3009278}" srcOrd="0" destOrd="0" presId="urn:microsoft.com/office/officeart/2008/layout/HorizontalMultiLevelHierarchy"/>
    <dgm:cxn modelId="{F391D05E-D81C-4C88-BD67-F3408B5409BB}" type="presParOf" srcId="{ED7E6181-926C-458F-A181-C059802AFD13}" destId="{108617F3-7162-4259-A33B-722E080B745E}" srcOrd="5" destOrd="0" presId="urn:microsoft.com/office/officeart/2008/layout/HorizontalMultiLevelHierarchy"/>
    <dgm:cxn modelId="{70A5FEFE-0B81-496D-AA52-93D7493D24ED}" type="presParOf" srcId="{108617F3-7162-4259-A33B-722E080B745E}" destId="{06695EB7-99DA-46AF-9BA7-2A4DAE78984D}" srcOrd="0" destOrd="0" presId="urn:microsoft.com/office/officeart/2008/layout/HorizontalMultiLevelHierarchy"/>
    <dgm:cxn modelId="{8EACBE62-1975-493D-9D76-E25741644DDA}" type="presParOf" srcId="{108617F3-7162-4259-A33B-722E080B745E}" destId="{2E92A937-3614-412F-B3C1-88DC52ECCF21}" srcOrd="1" destOrd="0" presId="urn:microsoft.com/office/officeart/2008/layout/HorizontalMultiLevelHierarchy"/>
  </dgm:cxnLst>
  <dgm:bg/>
  <dgm:whole/>
  <dgm:extLst>
    <a:ext uri="http://schemas.microsoft.com/office/drawing/2008/diagram">
      <dsp:dataModelExt xmlns:dsp="http://schemas.microsoft.com/office/drawing/2008/diagram" relId="rId5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F66F11AD-53C9-4822-AD49-54202E15970B}">
      <dsp:nvSpPr>
        <dsp:cNvPr id="0" name=""/>
        <dsp:cNvSpPr/>
      </dsp:nvSpPr>
      <dsp:spPr>
        <a:xfrm>
          <a:off x="777805" y="982420"/>
          <a:ext cx="244897" cy="466649"/>
        </a:xfrm>
        <a:custGeom>
          <a:avLst/>
          <a:gdLst/>
          <a:ahLst/>
          <a:cxnLst/>
          <a:rect l="0" t="0" r="0" b="0"/>
          <a:pathLst>
            <a:path>
              <a:moveTo>
                <a:pt x="0" y="0"/>
              </a:moveTo>
              <a:lnTo>
                <a:pt x="122448" y="0"/>
              </a:lnTo>
              <a:lnTo>
                <a:pt x="122448" y="466649"/>
              </a:lnTo>
              <a:lnTo>
                <a:pt x="244897" y="466649"/>
              </a:lnTo>
            </a:path>
          </a:pathLst>
        </a:custGeom>
        <a:noFill/>
        <a:ln w="12700" cap="flat" cmpd="sng" algn="ctr">
          <a:solidFill>
            <a:schemeClr val="accent1">
              <a:shade val="60000"/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en-US" sz="500" kern="1200"/>
        </a:p>
      </dsp:txBody>
      <dsp:txXfrm>
        <a:off x="887078" y="1202570"/>
        <a:ext cx="26350" cy="26350"/>
      </dsp:txXfrm>
    </dsp:sp>
    <dsp:sp modelId="{8D22369A-528D-4D05-8ECA-CCC6FE3214C5}">
      <dsp:nvSpPr>
        <dsp:cNvPr id="0" name=""/>
        <dsp:cNvSpPr/>
      </dsp:nvSpPr>
      <dsp:spPr>
        <a:xfrm>
          <a:off x="777805" y="936700"/>
          <a:ext cx="244897" cy="91440"/>
        </a:xfrm>
        <a:custGeom>
          <a:avLst/>
          <a:gdLst/>
          <a:ahLst/>
          <a:cxnLst/>
          <a:rect l="0" t="0" r="0" b="0"/>
          <a:pathLst>
            <a:path>
              <a:moveTo>
                <a:pt x="0" y="45720"/>
              </a:moveTo>
              <a:lnTo>
                <a:pt x="244897" y="45720"/>
              </a:lnTo>
            </a:path>
          </a:pathLst>
        </a:custGeom>
        <a:noFill/>
        <a:ln w="12700" cap="flat" cmpd="sng" algn="ctr">
          <a:solidFill>
            <a:schemeClr val="accent1">
              <a:shade val="60000"/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en-US" sz="500" kern="1200"/>
        </a:p>
      </dsp:txBody>
      <dsp:txXfrm>
        <a:off x="894131" y="976298"/>
        <a:ext cx="12244" cy="12244"/>
      </dsp:txXfrm>
    </dsp:sp>
    <dsp:sp modelId="{9577BB58-2D4C-45DA-97C8-C353B4FFA3E3}">
      <dsp:nvSpPr>
        <dsp:cNvPr id="0" name=""/>
        <dsp:cNvSpPr/>
      </dsp:nvSpPr>
      <dsp:spPr>
        <a:xfrm>
          <a:off x="777805" y="515770"/>
          <a:ext cx="244897" cy="466649"/>
        </a:xfrm>
        <a:custGeom>
          <a:avLst/>
          <a:gdLst/>
          <a:ahLst/>
          <a:cxnLst/>
          <a:rect l="0" t="0" r="0" b="0"/>
          <a:pathLst>
            <a:path>
              <a:moveTo>
                <a:pt x="0" y="466649"/>
              </a:moveTo>
              <a:lnTo>
                <a:pt x="122448" y="466649"/>
              </a:lnTo>
              <a:lnTo>
                <a:pt x="122448" y="0"/>
              </a:lnTo>
              <a:lnTo>
                <a:pt x="244897" y="0"/>
              </a:lnTo>
            </a:path>
          </a:pathLst>
        </a:custGeom>
        <a:noFill/>
        <a:ln w="12700" cap="flat" cmpd="sng" algn="ctr">
          <a:solidFill>
            <a:schemeClr val="accent1">
              <a:shade val="60000"/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en-US" sz="500" kern="1200"/>
        </a:p>
      </dsp:txBody>
      <dsp:txXfrm>
        <a:off x="887078" y="735920"/>
        <a:ext cx="26350" cy="26350"/>
      </dsp:txXfrm>
    </dsp:sp>
    <dsp:sp modelId="{03DE7E3E-E842-45C7-B82E-38C609DDB11A}">
      <dsp:nvSpPr>
        <dsp:cNvPr id="0" name=""/>
        <dsp:cNvSpPr/>
      </dsp:nvSpPr>
      <dsp:spPr>
        <a:xfrm rot="16200000">
          <a:off x="-391275" y="795760"/>
          <a:ext cx="1964841" cy="373319"/>
        </a:xfrm>
        <a:prstGeom prst="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5240" tIns="15240" rIns="15240" bIns="15240" numCol="1" spcCol="1270" anchor="ctr" anchorCtr="0">
          <a:noAutofit/>
        </a:bodyPr>
        <a:lstStyle/>
        <a:p>
          <a:pPr marL="0" lvl="0" indent="0" algn="ctr" defTabSz="10668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400" kern="1200"/>
            <a:t>Class Topper</a:t>
          </a:r>
        </a:p>
      </dsp:txBody>
      <dsp:txXfrm>
        <a:off x="-391275" y="795760"/>
        <a:ext cx="1964841" cy="373319"/>
      </dsp:txXfrm>
    </dsp:sp>
    <dsp:sp modelId="{0D0A621A-E2D7-49BD-AE98-9FDCFA5125E6}">
      <dsp:nvSpPr>
        <dsp:cNvPr id="0" name=""/>
        <dsp:cNvSpPr/>
      </dsp:nvSpPr>
      <dsp:spPr>
        <a:xfrm>
          <a:off x="1022702" y="329110"/>
          <a:ext cx="1224488" cy="373319"/>
        </a:xfrm>
        <a:prstGeom prst="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4605" tIns="14605" rIns="14605" bIns="14605" numCol="1" spcCol="1270" anchor="ctr" anchorCtr="0">
          <a:noAutofit/>
        </a:bodyPr>
        <a:lstStyle/>
        <a:p>
          <a:pPr marL="0" lvl="0" indent="0" algn="ctr" defTabSz="10223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300" kern="1200"/>
            <a:t>Krystal</a:t>
          </a:r>
        </a:p>
      </dsp:txBody>
      <dsp:txXfrm>
        <a:off x="1022702" y="329110"/>
        <a:ext cx="1224488" cy="373319"/>
      </dsp:txXfrm>
    </dsp:sp>
    <dsp:sp modelId="{C5F731D7-5969-4663-85DC-6543709E05BF}">
      <dsp:nvSpPr>
        <dsp:cNvPr id="0" name=""/>
        <dsp:cNvSpPr/>
      </dsp:nvSpPr>
      <dsp:spPr>
        <a:xfrm>
          <a:off x="1022702" y="795760"/>
          <a:ext cx="1224488" cy="373319"/>
        </a:xfrm>
        <a:prstGeom prst="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4605" tIns="14605" rIns="14605" bIns="14605" numCol="1" spcCol="1270" anchor="ctr" anchorCtr="0">
          <a:noAutofit/>
        </a:bodyPr>
        <a:lstStyle/>
        <a:p>
          <a:pPr marL="0" lvl="0" indent="0" algn="ctr" defTabSz="10223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300" kern="1200"/>
            <a:t>Ram</a:t>
          </a:r>
        </a:p>
      </dsp:txBody>
      <dsp:txXfrm>
        <a:off x="1022702" y="795760"/>
        <a:ext cx="1224488" cy="373319"/>
      </dsp:txXfrm>
    </dsp:sp>
    <dsp:sp modelId="{06695EB7-99DA-46AF-9BA7-2A4DAE78984D}">
      <dsp:nvSpPr>
        <dsp:cNvPr id="0" name=""/>
        <dsp:cNvSpPr/>
      </dsp:nvSpPr>
      <dsp:spPr>
        <a:xfrm>
          <a:off x="1022702" y="1262410"/>
          <a:ext cx="1224488" cy="373319"/>
        </a:xfrm>
        <a:prstGeom prst="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4605" tIns="14605" rIns="14605" bIns="14605" numCol="1" spcCol="1270" anchor="ctr" anchorCtr="0">
          <a:noAutofit/>
        </a:bodyPr>
        <a:lstStyle/>
        <a:p>
          <a:pPr marL="0" lvl="0" indent="0" algn="ctr" defTabSz="10223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300" kern="1200"/>
            <a:t>Lakshman</a:t>
          </a:r>
        </a:p>
      </dsp:txBody>
      <dsp:txXfrm>
        <a:off x="1022702" y="1262410"/>
        <a:ext cx="1224488" cy="373319"/>
      </dsp:txXfrm>
    </dsp:sp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8/layout/HorizontalMultiLevelHierarchy">
  <dgm:title val=""/>
  <dgm:desc val=""/>
  <dgm:catLst>
    <dgm:cat type="hierarchy" pri="46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13">
          <dgm:prSet phldr="1"/>
        </dgm:pt>
      </dgm:ptLst>
      <dgm:cxnLst>
        <dgm:cxn modelId="2" srcId="0" destId="1" srcOrd="0" destOrd="0"/>
        <dgm:cxn modelId="3" srcId="1" destId="11" srcOrd="0" destOrd="0"/>
        <dgm:cxn modelId="4" srcId="1" destId="12" srcOrd="1" destOrd="0"/>
        <dgm:cxn modelId="5" srcId="1" destId="13" srcOrd="2" destOrd="0"/>
      </dgm:cxnLst>
      <dgm:bg/>
      <dgm:whole/>
    </dgm:dataModel>
  </dgm:sampData>
  <dgm:style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</dgm:ptLst>
      <dgm:cxnLst>
        <dgm:cxn modelId="2" srcId="0" destId="1" srcOrd="0" destOrd="0"/>
        <dgm:cxn modelId="3" srcId="1" destId="11" srcOrd="0" destOrd="0"/>
        <dgm:cxn modelId="4" srcId="1" destId="12" srcOrd="1" destOrd="0"/>
      </dgm:cxnLst>
      <dgm:bg/>
      <dgm:whole/>
    </dgm:dataModel>
  </dgm:styleData>
  <dgm:clr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13">
          <dgm:prSet phldr="1"/>
        </dgm:pt>
      </dgm:ptLst>
      <dgm:cxnLst>
        <dgm:cxn modelId="2" srcId="0" destId="1" srcOrd="0" destOrd="0"/>
        <dgm:cxn modelId="3" srcId="1" destId="11" srcOrd="0" destOrd="0"/>
        <dgm:cxn modelId="4" srcId="1" destId="12" srcOrd="1" destOrd="0"/>
        <dgm:cxn modelId="5" srcId="1" destId="13" srcOrd="2" destOrd="0"/>
      </dgm:cxnLst>
      <dgm:bg/>
      <dgm:whole/>
    </dgm:dataModel>
  </dgm:clrData>
  <dgm:layoutNode name="Name0">
    <dgm:varLst>
      <dgm:chPref val="1"/>
      <dgm:dir/>
      <dgm:animOne val="branch"/>
      <dgm:animLvl val="lvl"/>
      <dgm:resizeHandles val="exact"/>
    </dgm:varLst>
    <dgm:choose name="Name1">
      <dgm:if name="Name2" func="var" arg="dir" op="equ" val="norm">
        <dgm:alg type="hierChild">
          <dgm:param type="linDir" val="fromT"/>
          <dgm:param type="chAlign" val="l"/>
        </dgm:alg>
      </dgm:if>
      <dgm:else name="Name3">
        <dgm:alg type="hierChild">
          <dgm:param type="linDir" val="fromT"/>
          <dgm:param type="chAlign" val="r"/>
        </dgm:alg>
      </dgm:else>
    </dgm:choose>
    <dgm:shape xmlns:r="http://schemas.openxmlformats.org/officeDocument/2006/relationships" r:blip="">
      <dgm:adjLst/>
    </dgm:shape>
    <dgm:presOf/>
    <dgm:constrLst>
      <dgm:constr type="h" for="des" forName="LevelOneTextNode" refType="h"/>
      <dgm:constr type="w" for="des" forName="LevelOneTextNode" refType="h" refFor="des" refForName="LevelOneTextNode" fact="0.19"/>
      <dgm:constr type="h" for="des" forName="LevelTwoTextNode" refType="w" refFor="des" refForName="LevelOneTextNode"/>
      <dgm:constr type="w" for="des" forName="LevelTwoTextNode" refType="h" refFor="des" refForName="LevelTwoTextNode" fact="3.28"/>
      <dgm:constr type="sibSp" refType="h" refFor="des" refForName="LevelTwoTextNode" op="equ" fact="0.25"/>
      <dgm:constr type="sibSp" for="des" forName="level2hierChild" refType="h" refFor="des" refForName="LevelTwoTextNode" op="equ" fact="0.25"/>
      <dgm:constr type="sibSp" for="des" forName="level3hierChild" refType="h" refFor="des" refForName="LevelTwoTextNode" op="equ" fact="0.25"/>
      <dgm:constr type="sp" for="des" forName="root1" refType="w" refFor="des" refForName="LevelTwoTextNode" fact="0.2"/>
      <dgm:constr type="sp" for="des" forName="root2" refType="sp" refFor="des" refForName="root1" op="equ"/>
      <dgm:constr type="primFontSz" for="des" forName="LevelOneTextNode" op="equ" val="65"/>
      <dgm:constr type="primFontSz" for="des" forName="LevelTwoTextNode" op="equ" val="65"/>
      <dgm:constr type="primFontSz" for="des" forName="LevelTwoTextNode" refType="primFontSz" refFor="des" refForName="LevelOneTextNode" op="lte"/>
      <dgm:constr type="primFontSz" for="des" forName="connTx" op="equ" val="50"/>
      <dgm:constr type="primFontSz" for="des" forName="connTx" refType="primFontSz" refFor="des" refForName="LevelOneTextNode" op="lte" fact="0.78"/>
    </dgm:constrLst>
    <dgm:forEach name="Name4" axis="ch">
      <dgm:forEach name="Name5" axis="self" ptType="node">
        <dgm:layoutNode name="root1">
          <dgm:choose name="Name6">
            <dgm:if name="Name7" func="var" arg="dir" op="equ" val="norm">
              <dgm:alg type="hierRoot">
                <dgm:param type="hierAlign" val="lCtrCh"/>
              </dgm:alg>
            </dgm:if>
            <dgm:else name="Name8">
              <dgm:alg type="hierRoot">
                <dgm:param type="hierAlign" val="rCtrCh"/>
              </dgm:alg>
            </dgm:else>
          </dgm:choose>
          <dgm:shape xmlns:r="http://schemas.openxmlformats.org/officeDocument/2006/relationships" r:blip="">
            <dgm:adjLst/>
          </dgm:shape>
          <dgm:presOf/>
          <dgm:layoutNode name="LevelOneTextNode" styleLbl="node0">
            <dgm:varLst>
              <dgm:chPref val="3"/>
            </dgm:varLst>
            <dgm:alg type="tx">
              <dgm:param type="autoTxRot" val="grav"/>
            </dgm:alg>
            <dgm:choose name="Name9">
              <dgm:if name="Name10" func="var" arg="dir" op="equ" val="norm">
                <dgm:shape xmlns:r="http://schemas.openxmlformats.org/officeDocument/2006/relationships" rot="270" type="rect" r:blip="">
                  <dgm:adjLst/>
                </dgm:shape>
              </dgm:if>
              <dgm:else name="Name11">
                <dgm:shape xmlns:r="http://schemas.openxmlformats.org/officeDocument/2006/relationships" rot="90" type="rect" r:blip="">
                  <dgm:adjLst/>
                </dgm:shape>
              </dgm:else>
            </dgm:choose>
            <dgm:presOf axis="self"/>
            <dgm:constrLst>
              <dgm:constr type="tMarg" refType="primFontSz" fact="0.05"/>
              <dgm:constr type="bMarg" refType="primFontSz" fact="0.05"/>
              <dgm:constr type="lMarg" refType="primFontSz" fact="0.05"/>
              <dgm:constr type="rMarg" refType="primFontSz" fact="0.05"/>
            </dgm:constrLst>
            <dgm:ruleLst>
              <dgm:rule type="primFontSz" val="2" fact="NaN" max="NaN"/>
            </dgm:ruleLst>
          </dgm:layoutNode>
          <dgm:layoutNode name="level2hierChild">
            <dgm:choose name="Name12">
              <dgm:if name="Name13" func="var" arg="dir" op="equ" val="norm">
                <dgm:alg type="hierChild">
                  <dgm:param type="linDir" val="fromT"/>
                  <dgm:param type="chAlign" val="l"/>
                </dgm:alg>
              </dgm:if>
              <dgm:else name="Name14">
                <dgm:alg type="hierChild">
                  <dgm:param type="linDir" val="fromT"/>
                  <dgm:param type="chAlign" val="r"/>
                </dgm:alg>
              </dgm:else>
            </dgm:choose>
            <dgm:shape xmlns:r="http://schemas.openxmlformats.org/officeDocument/2006/relationships" r:blip="">
              <dgm:adjLst/>
            </dgm:shape>
            <dgm:presOf/>
            <dgm:forEach name="repeat" axis="ch">
              <dgm:forEach name="Name15" axis="self" ptType="parTrans" cnt="1">
                <dgm:layoutNode name="conn2-1">
                  <dgm:choose name="Name16">
                    <dgm:if name="Name17" func="var" arg="dir" op="equ" val="norm">
                      <dgm:alg type="conn">
                        <dgm:param type="dim" val="1D"/>
                        <dgm:param type="begPts" val="midR"/>
                        <dgm:param type="endPts" val="midL"/>
                        <dgm:param type="endSty" val="noArr"/>
                        <dgm:param type="connRout" val="bend"/>
                      </dgm:alg>
                    </dgm:if>
                    <dgm:else name="Name18">
                      <dgm:alg type="conn">
                        <dgm:param type="dim" val="1D"/>
                        <dgm:param type="begPts" val="midL"/>
                        <dgm:param type="endPts" val="midR"/>
                        <dgm:param type="endSty" val="noArr"/>
                        <dgm:param type="connRout" val="bend"/>
                      </dgm:alg>
                    </dgm:else>
                  </dgm:choose>
                  <dgm:shape xmlns:r="http://schemas.openxmlformats.org/officeDocument/2006/relationships" type="conn" r:blip="" zOrderOff="-99999">
                    <dgm:adjLst/>
                  </dgm:shape>
                  <dgm:presOf axis="self"/>
                  <dgm:constrLst>
                    <dgm:constr type="w" val="1"/>
                    <dgm:constr type="h" val="5"/>
                    <dgm:constr type="connDist"/>
                    <dgm:constr type="begPad"/>
                    <dgm:constr type="endPad"/>
                    <dgm:constr type="userA" for="ch" refType="connDist"/>
                  </dgm:constrLst>
                  <dgm:layoutNode name="connTx">
                    <dgm:alg type="tx">
                      <dgm:param type="autoTxRot" val="grav"/>
                    </dgm:alg>
                    <dgm:shape xmlns:r="http://schemas.openxmlformats.org/officeDocument/2006/relationships" type="rect" r:blip="" hideGeom="1">
                      <dgm:adjLst/>
                    </dgm:shape>
                    <dgm:presOf axis="self"/>
                    <dgm:constrLst>
                      <dgm:constr type="userA"/>
                      <dgm:constr type="w" refType="userA" fact="0.05"/>
                      <dgm:constr type="h" refType="userA" fact="0.05"/>
                      <dgm:constr type="lMarg" val="1"/>
                      <dgm:constr type="rMarg" val="1"/>
                      <dgm:constr type="tMarg"/>
                      <dgm:constr type="bMarg"/>
                    </dgm:constrLst>
                    <dgm:ruleLst>
                      <dgm:rule type="h" val="NaN" fact="0.25" max="NaN"/>
                      <dgm:rule type="w" val="NaN" fact="0.8" max="NaN"/>
                      <dgm:rule type="primFontSz" val="5" fact="NaN" max="NaN"/>
                    </dgm:ruleLst>
                  </dgm:layoutNode>
                </dgm:layoutNode>
              </dgm:forEach>
              <dgm:forEach name="Name19" axis="self" ptType="node">
                <dgm:layoutNode name="root2">
                  <dgm:choose name="Name20">
                    <dgm:if name="Name21" func="var" arg="dir" op="equ" val="norm">
                      <dgm:alg type="hierRoot">
                        <dgm:param type="hierAlign" val="lCtrCh"/>
                      </dgm:alg>
                    </dgm:if>
                    <dgm:else name="Name22">
                      <dgm:alg type="hierRoot">
                        <dgm:param type="hierAlign" val="rCtrCh"/>
                      </dgm:alg>
                    </dgm:else>
                  </dgm:choose>
                  <dgm:shape xmlns:r="http://schemas.openxmlformats.org/officeDocument/2006/relationships" r:blip="">
                    <dgm:adjLst/>
                  </dgm:shape>
                  <dgm:presOf/>
                  <dgm:layoutNode name="LevelTwoTextNode">
                    <dgm:varLst>
                      <dgm:chPref val="3"/>
                    </dgm:varLst>
                    <dgm:alg type="tx"/>
                    <dgm:shape xmlns:r="http://schemas.openxmlformats.org/officeDocument/2006/relationships" type="rect" r:blip="">
                      <dgm:adjLst/>
                    </dgm:shape>
                    <dgm:presOf axis="self"/>
                    <dgm:constrLst>
                      <dgm:constr type="tMarg" refType="primFontSz" fact="0.05"/>
                      <dgm:constr type="bMarg" refType="primFontSz" fact="0.05"/>
                      <dgm:constr type="lMarg" refType="primFontSz" fact="0.05"/>
                      <dgm:constr type="rMarg" refType="primFontSz" fact="0.05"/>
                    </dgm:constrLst>
                    <dgm:ruleLst>
                      <dgm:rule type="primFontSz" val="2" fact="NaN" max="NaN"/>
                    </dgm:ruleLst>
                  </dgm:layoutNode>
                  <dgm:layoutNode name="level3hierChild">
                    <dgm:choose name="Name23">
                      <dgm:if name="Name24" func="var" arg="dir" op="equ" val="norm">
                        <dgm:alg type="hierChild">
                          <dgm:param type="linDir" val="fromT"/>
                          <dgm:param type="chAlign" val="l"/>
                        </dgm:alg>
                      </dgm:if>
                      <dgm:else name="Name25">
                        <dgm:alg type="hierChild">
                          <dgm:param type="linDir" val="fromT"/>
                          <dgm:param type="chAlign" val="r"/>
                        </dgm:alg>
                      </dgm:else>
                    </dgm:choose>
                    <dgm:shape xmlns:r="http://schemas.openxmlformats.org/officeDocument/2006/relationships" r:blip="">
                      <dgm:adjLst/>
                    </dgm:shape>
                    <dgm:presOf/>
                    <dgm:forEach name="Name26" ref="repeat"/>
                  </dgm:layoutNode>
                </dgm:layoutNode>
              </dgm:forEach>
            </dgm:forEach>
          </dgm:layoutNode>
        </dgm:layoutNode>
      </dgm:forEach>
    </dgm:forEach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1.png"/><Relationship Id="rId1" Type="http://schemas.microsoft.com/office/2017/06/relationships/model3d" Target="../media/model3d1.glb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diagramQuickStyle" Target="../diagrams/quickStyle1.xml"/><Relationship Id="rId2" Type="http://schemas.openxmlformats.org/officeDocument/2006/relationships/diagramLayout" Target="../diagrams/layout1.xml"/><Relationship Id="rId1" Type="http://schemas.openxmlformats.org/officeDocument/2006/relationships/diagramData" Target="../diagrams/data1.xml"/><Relationship Id="rId6" Type="http://schemas.openxmlformats.org/officeDocument/2006/relationships/chart" Target="../charts/chart2.xml"/><Relationship Id="rId5" Type="http://schemas.microsoft.com/office/2007/relationships/diagramDrawing" Target="../diagrams/drawing1.xml"/><Relationship Id="rId4" Type="http://schemas.openxmlformats.org/officeDocument/2006/relationships/diagramColors" Target="../diagrams/colors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138158</xdr:colOff>
      <xdr:row>1</xdr:row>
      <xdr:rowOff>114300</xdr:rowOff>
    </xdr:from>
    <xdr:to>
      <xdr:col>1</xdr:col>
      <xdr:colOff>529267</xdr:colOff>
      <xdr:row>9</xdr:row>
      <xdr:rowOff>77435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" name="3D Model 1" descr="Rover">
              <a:extLst>
                <a:ext uri="{FF2B5EF4-FFF2-40B4-BE49-F238E27FC236}">
                  <a16:creationId xmlns:a16="http://schemas.microsoft.com/office/drawing/2014/main" id="{A61CA912-CC75-33E5-9BEF-2C0ABAF9F000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1221689" cy="1426175"/>
                  </a:xfrm>
                  <a:prstGeom prst="rect">
                    <a:avLst/>
                  </a:prstGeom>
                </am3d:spPr>
                <am3d:camera>
                  <am3d:pos x="0" y="0" z="74552484"/>
                  <am3d:up dx="0" dy="36000000" dz="0"/>
                  <am3d:lookAt x="0" y="0" z="0"/>
                  <am3d:perspective fov="2700000"/>
                </am3d:camera>
                <am3d:trans>
                  <am3d:meterPerModelUnit n="562864" d="1000000"/>
                  <am3d:preTrans dx="-1458149" dy="-16213814" dz="1040322"/>
                  <am3d:scale>
                    <am3d:sx n="1000000" d="1000000"/>
                    <am3d:sy n="1000000" d="1000000"/>
                    <am3d:sz n="1000000" d="1000000"/>
                  </am3d:scale>
                  <am3d:rot ax="1622939" ay="2773755" az="1214364"/>
                  <am3d:postTrans dx="0" dy="0" dz="0"/>
                </am3d:trans>
                <am3d:raster rName="Office3DRenderer" rVer="16.0.8326">
                  <am3d:blip r:embed="rId2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2500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1474742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" name="3D Model 1" descr="Rover">
              <a:extLst>
                <a:ext uri="{FF2B5EF4-FFF2-40B4-BE49-F238E27FC236}">
                  <a16:creationId xmlns:a16="http://schemas.microsoft.com/office/drawing/2014/main" id="{A61CA912-CC75-33E5-9BEF-2C0ABAF9F000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38158" y="297996"/>
              <a:ext cx="1221145" cy="1432707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14</xdr:col>
      <xdr:colOff>574675</xdr:colOff>
      <xdr:row>1</xdr:row>
      <xdr:rowOff>87312</xdr:rowOff>
    </xdr:from>
    <xdr:to>
      <xdr:col>22</xdr:col>
      <xdr:colOff>120650</xdr:colOff>
      <xdr:row>11</xdr:row>
      <xdr:rowOff>177800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72ED66F-D5FF-D391-116D-FDDC5873FD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104775</xdr:colOff>
      <xdr:row>16</xdr:row>
      <xdr:rowOff>95250</xdr:rowOff>
    </xdr:from>
    <xdr:to>
      <xdr:col>11</xdr:col>
      <xdr:colOff>581028</xdr:colOff>
      <xdr:row>22</xdr:row>
      <xdr:rowOff>95250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6F7973-1132-FE3B-081C-99D7A01E3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1650" y="3143250"/>
          <a:ext cx="5657853" cy="1143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257175</xdr:colOff>
      <xdr:row>8</xdr:row>
      <xdr:rowOff>28575</xdr:rowOff>
    </xdr:from>
    <xdr:to>
      <xdr:col>4</xdr:col>
      <xdr:colOff>152400</xdr:colOff>
      <xdr:row>18</xdr:row>
      <xdr:rowOff>138111</xdr:rowOff>
    </xdr:to>
    <xdr:graphicFrame macro="">
      <xdr:nvGraphicFramePr>
        <xdr:cNvPr id="5" name="Diagram 4">
          <a:extLst>
            <a:ext uri="{FF2B5EF4-FFF2-40B4-BE49-F238E27FC236}">
              <a16:creationId xmlns:a16="http://schemas.microsoft.com/office/drawing/2014/main" id="{9DB7BF77-106B-D3FA-8544-5024596E02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  <xdr:twoCellAnchor>
    <xdr:from>
      <xdr:col>5</xdr:col>
      <xdr:colOff>28575</xdr:colOff>
      <xdr:row>9</xdr:row>
      <xdr:rowOff>28574</xdr:rowOff>
    </xdr:from>
    <xdr:to>
      <xdr:col>10</xdr:col>
      <xdr:colOff>28575</xdr:colOff>
      <xdr:row>18</xdr:row>
      <xdr:rowOff>176211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2B5FFBE8-8822-85C3-6613-C6843D28B6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61E10F5-3705-4398-9BD0-1385E1F81AC6}" name="Table1" displayName="Table1" ref="C2:H11" totalsRowShown="0" headerRowDxfId="30" headerRowBorderDxfId="29" tableBorderDxfId="28" totalsRowBorderDxfId="27">
  <autoFilter ref="C2:H11" xr:uid="{E61E10F5-3705-4398-9BD0-1385E1F81AC6}"/>
  <tableColumns count="6">
    <tableColumn id="1" xr3:uid="{7C2C34D1-B09D-4730-95E6-577A896F0752}" name="Column1" dataDxfId="26"/>
    <tableColumn id="2" xr3:uid="{88E2ED7F-D420-4B15-BE28-F50BE0DB0E9F}" name="Column2" dataDxfId="25"/>
    <tableColumn id="3" xr3:uid="{57114E53-6E4F-47A7-8453-12C8FFCA5817}" name="Column3" dataDxfId="24"/>
    <tableColumn id="4" xr3:uid="{1472B6B5-20EF-4B6E-ABE6-DC94464E43A3}" name="Column4" dataDxfId="23"/>
    <tableColumn id="5" xr3:uid="{73B580DD-1D93-4A1E-9776-4C726F2775B0}" name="Column5" dataDxfId="22"/>
    <tableColumn id="6" xr3:uid="{E4744D2D-4CFD-45E5-A84F-D0172FE93122}" name="Column6" dataDxfId="21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2B5ED7-9658-43AA-B5DF-BC01CC4BDC56}">
  <sheetPr>
    <pageSetUpPr fitToPage="1"/>
  </sheetPr>
  <dimension ref="A2:N42"/>
  <sheetViews>
    <sheetView topLeftCell="A29" zoomScale="112" zoomScaleNormal="112" zoomScaleSheetLayoutView="96" workbookViewId="0">
      <selection activeCell="B36" sqref="B36"/>
    </sheetView>
  </sheetViews>
  <sheetFormatPr defaultRowHeight="14.4" x14ac:dyDescent="0.3"/>
  <cols>
    <col min="1" max="1" width="12.109375" bestFit="1" customWidth="1"/>
    <col min="3" max="3" width="11" customWidth="1"/>
    <col min="4" max="4" width="12" bestFit="1" customWidth="1"/>
    <col min="5" max="6" width="11" customWidth="1"/>
    <col min="7" max="7" width="12" bestFit="1" customWidth="1"/>
    <col min="8" max="8" width="15" customWidth="1"/>
    <col min="10" max="10" width="53.109375" bestFit="1" customWidth="1"/>
    <col min="11" max="11" width="64.5546875" customWidth="1"/>
  </cols>
  <sheetData>
    <row r="2" spans="1:14" x14ac:dyDescent="0.3">
      <c r="C2" s="13" t="s">
        <v>72</v>
      </c>
      <c r="D2" s="14" t="s">
        <v>73</v>
      </c>
      <c r="E2" s="14" t="s">
        <v>74</v>
      </c>
      <c r="F2" s="14" t="s">
        <v>75</v>
      </c>
      <c r="G2" s="14" t="s">
        <v>76</v>
      </c>
      <c r="H2" s="15" t="s">
        <v>77</v>
      </c>
    </row>
    <row r="3" spans="1:14" x14ac:dyDescent="0.3">
      <c r="C3" s="9" t="s">
        <v>0</v>
      </c>
      <c r="D3" s="7"/>
      <c r="E3" s="7"/>
      <c r="F3" s="7"/>
      <c r="G3" s="7"/>
      <c r="H3" s="11"/>
    </row>
    <row r="4" spans="1:14" x14ac:dyDescent="0.3">
      <c r="C4" s="10"/>
      <c r="D4" s="1"/>
      <c r="E4" s="1"/>
      <c r="F4" s="1"/>
      <c r="G4" s="6" t="s">
        <v>16</v>
      </c>
      <c r="H4" s="12" t="s">
        <v>16</v>
      </c>
      <c r="J4" t="s">
        <v>6</v>
      </c>
      <c r="K4" t="s">
        <v>7</v>
      </c>
    </row>
    <row r="5" spans="1:14" x14ac:dyDescent="0.3">
      <c r="C5" s="10" t="s">
        <v>1</v>
      </c>
      <c r="D5" s="2" t="s">
        <v>59</v>
      </c>
      <c r="E5" s="2">
        <v>44978</v>
      </c>
      <c r="F5" s="2">
        <v>45006</v>
      </c>
      <c r="G5" s="2" t="s">
        <v>5</v>
      </c>
      <c r="H5" s="12" t="s">
        <v>10</v>
      </c>
      <c r="J5" t="s">
        <v>8</v>
      </c>
      <c r="K5" t="s">
        <v>9</v>
      </c>
    </row>
    <row r="6" spans="1:14" x14ac:dyDescent="0.3">
      <c r="C6" s="10" t="s">
        <v>2</v>
      </c>
      <c r="D6" s="6">
        <v>20</v>
      </c>
      <c r="E6" s="6">
        <v>35</v>
      </c>
      <c r="F6" s="6">
        <v>30</v>
      </c>
      <c r="G6" s="6">
        <f t="shared" ref="G6:G8" si="0">SUM(D6:F6)</f>
        <v>85</v>
      </c>
      <c r="H6" s="12">
        <f>(G6/$G$9)</f>
        <v>0.32692307692307693</v>
      </c>
      <c r="K6" t="s">
        <v>11</v>
      </c>
    </row>
    <row r="7" spans="1:14" x14ac:dyDescent="0.3">
      <c r="C7" s="10" t="s">
        <v>3</v>
      </c>
      <c r="D7" s="1">
        <v>30</v>
      </c>
      <c r="E7" s="1">
        <v>35</v>
      </c>
      <c r="F7" s="1">
        <v>40</v>
      </c>
      <c r="G7" s="1">
        <f t="shared" si="0"/>
        <v>105</v>
      </c>
      <c r="H7" s="12">
        <f>(G7/$G$9)</f>
        <v>0.40384615384615385</v>
      </c>
    </row>
    <row r="8" spans="1:14" x14ac:dyDescent="0.3">
      <c r="A8" t="s">
        <v>16</v>
      </c>
      <c r="C8" s="10" t="s">
        <v>4</v>
      </c>
      <c r="D8" s="1">
        <v>20</v>
      </c>
      <c r="E8" s="1">
        <v>20</v>
      </c>
      <c r="F8" s="1">
        <v>30</v>
      </c>
      <c r="G8" s="1">
        <f t="shared" si="0"/>
        <v>70</v>
      </c>
      <c r="H8" s="12">
        <f>(G8/$G$9)</f>
        <v>0.26923076923076922</v>
      </c>
    </row>
    <row r="9" spans="1:14" x14ac:dyDescent="0.3">
      <c r="A9" t="s">
        <v>16</v>
      </c>
      <c r="C9" s="10" t="s">
        <v>5</v>
      </c>
      <c r="D9" s="1">
        <f>SUM(D6:D8)</f>
        <v>70</v>
      </c>
      <c r="E9" s="1">
        <f t="shared" ref="E9:F9" si="1">SUM(E6:E8)</f>
        <v>90</v>
      </c>
      <c r="F9" s="1">
        <f t="shared" si="1"/>
        <v>100</v>
      </c>
      <c r="G9" s="1">
        <f>SUM(D9:F9)</f>
        <v>260</v>
      </c>
      <c r="H9" s="12">
        <f>(G9/$G$9)</f>
        <v>1</v>
      </c>
      <c r="J9" t="s">
        <v>14</v>
      </c>
      <c r="K9" t="s">
        <v>15</v>
      </c>
    </row>
    <row r="10" spans="1:14" x14ac:dyDescent="0.3">
      <c r="A10" t="s">
        <v>16</v>
      </c>
      <c r="C10" s="10" t="s">
        <v>12</v>
      </c>
      <c r="D10" s="1">
        <f>D9*0.18</f>
        <v>12.6</v>
      </c>
      <c r="E10" s="1">
        <f t="shared" ref="E10:G10" si="2">E9*0.18</f>
        <v>16.2</v>
      </c>
      <c r="F10" s="1">
        <f t="shared" si="2"/>
        <v>18</v>
      </c>
      <c r="G10" s="1">
        <f t="shared" si="2"/>
        <v>46.8</v>
      </c>
      <c r="H10" s="12"/>
      <c r="J10" t="s">
        <v>33</v>
      </c>
      <c r="K10" t="s">
        <v>34</v>
      </c>
    </row>
    <row r="11" spans="1:14" x14ac:dyDescent="0.3">
      <c r="C11" s="16" t="s">
        <v>13</v>
      </c>
      <c r="D11" s="17">
        <f>D9*(0.18+1)</f>
        <v>82.6</v>
      </c>
      <c r="E11" s="17">
        <f t="shared" ref="E11:G11" si="3">E9*(0.18+1)</f>
        <v>106.19999999999999</v>
      </c>
      <c r="F11" s="17">
        <f t="shared" si="3"/>
        <v>118</v>
      </c>
      <c r="G11" s="18">
        <f t="shared" si="3"/>
        <v>306.8</v>
      </c>
      <c r="H11" s="19"/>
      <c r="J11" t="s">
        <v>35</v>
      </c>
      <c r="K11" t="s">
        <v>36</v>
      </c>
    </row>
    <row r="12" spans="1:14" x14ac:dyDescent="0.3">
      <c r="C12" s="1" t="s">
        <v>29</v>
      </c>
      <c r="D12" s="1">
        <f>AVERAGE(D6:D8)</f>
        <v>23.333333333333332</v>
      </c>
      <c r="E12" s="1">
        <f>AVERAGE(E6:E8)</f>
        <v>30</v>
      </c>
      <c r="F12" s="1">
        <f>AVERAGE(F6:F8)</f>
        <v>33.333333333333336</v>
      </c>
      <c r="G12" s="1">
        <f>AVERAGE(G6:G8)</f>
        <v>86.666666666666671</v>
      </c>
      <c r="H12" s="1"/>
      <c r="J12" t="s">
        <v>37</v>
      </c>
      <c r="K12" t="s">
        <v>38</v>
      </c>
    </row>
    <row r="13" spans="1:14" x14ac:dyDescent="0.3">
      <c r="C13" s="1" t="s">
        <v>30</v>
      </c>
      <c r="D13" s="1">
        <f>COUNT(D6:D8)</f>
        <v>3</v>
      </c>
      <c r="E13" s="1">
        <f>COUNT(E6:E8)</f>
        <v>3</v>
      </c>
      <c r="F13" s="1">
        <f>COUNT(F6:F8)</f>
        <v>3</v>
      </c>
      <c r="G13" s="1">
        <f>COUNT(G6:G8)</f>
        <v>3</v>
      </c>
      <c r="H13" s="1"/>
      <c r="J13" t="s">
        <v>40</v>
      </c>
      <c r="K13" t="s">
        <v>41</v>
      </c>
    </row>
    <row r="14" spans="1:14" x14ac:dyDescent="0.3">
      <c r="C14" s="1" t="s">
        <v>31</v>
      </c>
      <c r="D14" s="1">
        <f>MAX(D6:D8)</f>
        <v>30</v>
      </c>
      <c r="E14" s="1">
        <f>MAX(E6:E8)</f>
        <v>35</v>
      </c>
      <c r="F14" s="1">
        <f>MAX(F6:F8)</f>
        <v>40</v>
      </c>
      <c r="G14" s="1">
        <f>MAX(G6:G8)</f>
        <v>105</v>
      </c>
      <c r="H14" s="1"/>
    </row>
    <row r="15" spans="1:14" x14ac:dyDescent="0.3">
      <c r="C15" s="1" t="s">
        <v>32</v>
      </c>
      <c r="D15" s="1">
        <f>MIN(D6:D8)</f>
        <v>20</v>
      </c>
      <c r="E15" s="1">
        <f>MIN(E6:E8)</f>
        <v>20</v>
      </c>
      <c r="F15" s="1">
        <f>MIN(F6:F8)</f>
        <v>30</v>
      </c>
      <c r="G15" s="1">
        <f>MIN(G6:G8)</f>
        <v>70</v>
      </c>
      <c r="H15" s="1"/>
      <c r="J15" t="s">
        <v>42</v>
      </c>
      <c r="K15" t="s">
        <v>43</v>
      </c>
    </row>
    <row r="16" spans="1:14" x14ac:dyDescent="0.3">
      <c r="J16" t="s">
        <v>51</v>
      </c>
      <c r="K16" t="s">
        <v>48</v>
      </c>
      <c r="M16" t="s">
        <v>44</v>
      </c>
      <c r="N16" t="s">
        <v>46</v>
      </c>
    </row>
    <row r="17" spans="3:14" x14ac:dyDescent="0.3">
      <c r="J17" t="s">
        <v>52</v>
      </c>
      <c r="K17" t="s">
        <v>49</v>
      </c>
      <c r="M17" t="s">
        <v>45</v>
      </c>
      <c r="N17" t="s">
        <v>47</v>
      </c>
    </row>
    <row r="18" spans="3:14" x14ac:dyDescent="0.3">
      <c r="K18" t="s">
        <v>50</v>
      </c>
    </row>
    <row r="19" spans="3:14" x14ac:dyDescent="0.3">
      <c r="D19" s="8"/>
      <c r="F19" s="1" t="s">
        <v>1</v>
      </c>
      <c r="G19" s="2" t="s">
        <v>59</v>
      </c>
      <c r="K19" t="s">
        <v>53</v>
      </c>
    </row>
    <row r="20" spans="3:14" x14ac:dyDescent="0.3">
      <c r="F20" t="s">
        <v>2</v>
      </c>
      <c r="G20">
        <f>DSUM(C5:H11,D5,F19:F20)</f>
        <v>20</v>
      </c>
    </row>
    <row r="21" spans="3:14" x14ac:dyDescent="0.3">
      <c r="J21" t="s">
        <v>54</v>
      </c>
      <c r="K21" t="s">
        <v>56</v>
      </c>
    </row>
    <row r="22" spans="3:14" x14ac:dyDescent="0.3">
      <c r="E22" t="s">
        <v>60</v>
      </c>
      <c r="J22" t="s">
        <v>58</v>
      </c>
      <c r="K22" t="s">
        <v>55</v>
      </c>
    </row>
    <row r="23" spans="3:14" x14ac:dyDescent="0.3">
      <c r="C23" t="s">
        <v>61</v>
      </c>
      <c r="K23" t="s">
        <v>57</v>
      </c>
    </row>
    <row r="25" spans="3:14" x14ac:dyDescent="0.3">
      <c r="J25" t="s">
        <v>62</v>
      </c>
      <c r="K25" t="s">
        <v>63</v>
      </c>
    </row>
    <row r="26" spans="3:14" x14ac:dyDescent="0.3">
      <c r="J26" t="s">
        <v>66</v>
      </c>
      <c r="K26" t="s">
        <v>64</v>
      </c>
    </row>
    <row r="27" spans="3:14" x14ac:dyDescent="0.3">
      <c r="K27" t="s">
        <v>65</v>
      </c>
    </row>
    <row r="29" spans="3:14" x14ac:dyDescent="0.3">
      <c r="J29" t="s">
        <v>67</v>
      </c>
      <c r="K29" t="s">
        <v>68</v>
      </c>
    </row>
    <row r="30" spans="3:14" x14ac:dyDescent="0.3">
      <c r="J30" t="s">
        <v>71</v>
      </c>
      <c r="K30" t="s">
        <v>69</v>
      </c>
    </row>
    <row r="31" spans="3:14" x14ac:dyDescent="0.3">
      <c r="J31" t="s">
        <v>70</v>
      </c>
      <c r="K31" t="s">
        <v>78</v>
      </c>
    </row>
    <row r="32" spans="3:14" x14ac:dyDescent="0.3">
      <c r="J32" t="s">
        <v>79</v>
      </c>
    </row>
    <row r="34" spans="2:11" x14ac:dyDescent="0.3">
      <c r="J34" t="s">
        <v>80</v>
      </c>
      <c r="K34" t="s">
        <v>81</v>
      </c>
    </row>
    <row r="35" spans="2:11" x14ac:dyDescent="0.3">
      <c r="C35" t="s">
        <v>5</v>
      </c>
    </row>
    <row r="36" spans="2:11" x14ac:dyDescent="0.3">
      <c r="B36" t="s">
        <v>84</v>
      </c>
      <c r="C36">
        <f>Sheet2!C23+Sheet1!B3</f>
        <v>170</v>
      </c>
      <c r="J36" t="s">
        <v>82</v>
      </c>
      <c r="K36" t="s">
        <v>83</v>
      </c>
    </row>
    <row r="37" spans="2:11" x14ac:dyDescent="0.3">
      <c r="B37" t="s">
        <v>87</v>
      </c>
      <c r="C37">
        <f>Sheet2!C24+Sheet1!B4</f>
        <v>160</v>
      </c>
    </row>
    <row r="38" spans="2:11" x14ac:dyDescent="0.3">
      <c r="B38" t="s">
        <v>86</v>
      </c>
      <c r="C38">
        <f>Sheet2!C25+Sheet1!B5</f>
        <v>160</v>
      </c>
      <c r="I38" t="s">
        <v>89</v>
      </c>
      <c r="J38" t="s">
        <v>90</v>
      </c>
      <c r="K38" t="s">
        <v>88</v>
      </c>
    </row>
    <row r="40" spans="2:11" x14ac:dyDescent="0.3">
      <c r="C40">
        <f>MINA(Sheet1!B5)</f>
        <v>70</v>
      </c>
      <c r="F40" t="s">
        <v>84</v>
      </c>
      <c r="G40">
        <v>190</v>
      </c>
      <c r="I40" t="s">
        <v>93</v>
      </c>
      <c r="J40" t="s">
        <v>94</v>
      </c>
      <c r="K40" t="s">
        <v>91</v>
      </c>
    </row>
    <row r="41" spans="2:11" x14ac:dyDescent="0.3">
      <c r="F41" t="s">
        <v>85</v>
      </c>
      <c r="G41">
        <v>160</v>
      </c>
      <c r="J41" t="s">
        <v>95</v>
      </c>
      <c r="K41" t="s">
        <v>92</v>
      </c>
    </row>
    <row r="42" spans="2:11" x14ac:dyDescent="0.3">
      <c r="F42" t="s">
        <v>86</v>
      </c>
      <c r="G42">
        <v>140</v>
      </c>
    </row>
  </sheetData>
  <dataConsolidate function="average">
    <dataRefs count="2">
      <dataRef ref="A3:B5" sheet="Sheet1"/>
      <dataRef ref="B23:C25" sheet="Sheet2"/>
    </dataRefs>
  </dataConsolidate>
  <phoneticPr fontId="4" type="noConversion"/>
  <dataValidations count="1">
    <dataValidation type="list" allowBlank="1" showInputMessage="1" showErrorMessage="1" sqref="F20" xr:uid="{EDE1CD21-8195-4C4F-8E45-95EDDE021E53}">
      <formula1>$C$6:$C$8</formula1>
    </dataValidation>
  </dataValidations>
  <pageMargins left="0.7" right="0.7" top="0.75" bottom="0.75" header="0.3" footer="0.3"/>
  <pageSetup paperSize="9" scale="78" orientation="landscape" r:id="rId1"/>
  <headerFooter>
    <oddFooter>&amp;L&amp;1#&amp;"Calibri"&amp;10&amp;K000000Internal - General Use</oddFooter>
  </headerFooter>
  <ignoredErrors>
    <ignoredError sqref="D12:F15 E9:F9" formulaRange="1"/>
  </ignoredErrors>
  <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E08C3-60C8-4AC9-89A0-2A8D51B529E5}">
  <dimension ref="A4:N82"/>
  <sheetViews>
    <sheetView tabSelected="1" topLeftCell="A12" workbookViewId="0">
      <selection activeCell="G25" sqref="G25"/>
    </sheetView>
  </sheetViews>
  <sheetFormatPr defaultRowHeight="14.4" x14ac:dyDescent="0.3"/>
  <cols>
    <col min="1" max="1" width="20.44140625" bestFit="1" customWidth="1"/>
    <col min="2" max="2" width="12.109375" customWidth="1"/>
    <col min="3" max="3" width="11.33203125" customWidth="1"/>
    <col min="6" max="6" width="16" bestFit="1" customWidth="1"/>
    <col min="7" max="7" width="12.33203125" customWidth="1"/>
    <col min="8" max="8" width="8.6640625" bestFit="1" customWidth="1"/>
    <col min="11" max="11" width="52.88671875" bestFit="1" customWidth="1"/>
    <col min="14" max="14" width="38.109375" customWidth="1"/>
  </cols>
  <sheetData>
    <row r="4" spans="1:14" x14ac:dyDescent="0.3">
      <c r="F4" s="20" t="s">
        <v>96</v>
      </c>
      <c r="G4" s="20" t="s">
        <v>102</v>
      </c>
      <c r="H4" s="20" t="s">
        <v>103</v>
      </c>
      <c r="I4" s="20" t="s">
        <v>104</v>
      </c>
    </row>
    <row r="5" spans="1:14" x14ac:dyDescent="0.3">
      <c r="A5" s="20" t="s">
        <v>105</v>
      </c>
      <c r="B5">
        <v>150</v>
      </c>
      <c r="F5" t="s">
        <v>84</v>
      </c>
      <c r="G5">
        <v>100</v>
      </c>
      <c r="H5">
        <v>75</v>
      </c>
      <c r="I5">
        <v>175</v>
      </c>
      <c r="K5" t="s">
        <v>97</v>
      </c>
    </row>
    <row r="6" spans="1:14" x14ac:dyDescent="0.3">
      <c r="F6" t="s">
        <v>85</v>
      </c>
      <c r="G6">
        <v>75</v>
      </c>
      <c r="H6">
        <v>70</v>
      </c>
      <c r="I6">
        <v>145</v>
      </c>
      <c r="K6" t="s">
        <v>98</v>
      </c>
      <c r="N6" s="21" t="s">
        <v>100</v>
      </c>
    </row>
    <row r="7" spans="1:14" x14ac:dyDescent="0.3">
      <c r="F7" t="s">
        <v>86</v>
      </c>
      <c r="G7">
        <v>80</v>
      </c>
      <c r="H7">
        <v>65</v>
      </c>
      <c r="I7">
        <v>145</v>
      </c>
      <c r="K7" t="s">
        <v>99</v>
      </c>
    </row>
    <row r="8" spans="1:14" x14ac:dyDescent="0.3">
      <c r="F8" t="s">
        <v>5</v>
      </c>
      <c r="G8">
        <f>SUM(vinoth_1)</f>
        <v>255</v>
      </c>
      <c r="H8">
        <f>SUM(H5:H7)</f>
        <v>210</v>
      </c>
    </row>
    <row r="11" spans="1:14" x14ac:dyDescent="0.3">
      <c r="F11" s="20" t="s">
        <v>106</v>
      </c>
      <c r="G11" s="20" t="s">
        <v>107</v>
      </c>
      <c r="H11" s="20"/>
      <c r="K11" t="s">
        <v>108</v>
      </c>
      <c r="N11" s="21" t="s">
        <v>101</v>
      </c>
    </row>
    <row r="12" spans="1:14" x14ac:dyDescent="0.3">
      <c r="E12" t="s">
        <v>84</v>
      </c>
      <c r="F12" t="str">
        <f>IF(I5&gt;=Target,"yes","no")</f>
        <v>yes</v>
      </c>
      <c r="G12" t="str">
        <f>IF(AND(F12="yes",MIN(G5:H5)&gt;=70),"Eligible","Not eligible")</f>
        <v>Eligible</v>
      </c>
      <c r="J12" t="s">
        <v>110</v>
      </c>
      <c r="K12" t="s">
        <v>109</v>
      </c>
    </row>
    <row r="13" spans="1:14" x14ac:dyDescent="0.3">
      <c r="A13" t="s">
        <v>1</v>
      </c>
      <c r="B13" t="s">
        <v>122</v>
      </c>
      <c r="C13" t="s">
        <v>124</v>
      </c>
      <c r="E13" t="s">
        <v>85</v>
      </c>
      <c r="F13" t="str">
        <f>IF(I6&gt;=Target,"yes","no")</f>
        <v>no</v>
      </c>
      <c r="G13" t="str">
        <f t="shared" ref="G13:G14" si="0">IF(AND(F13="yes",MIN(G6:H6)&gt;=70),"Eligible","Not eligible")</f>
        <v>Not eligible</v>
      </c>
      <c r="J13" t="s">
        <v>113</v>
      </c>
      <c r="K13" t="s">
        <v>111</v>
      </c>
    </row>
    <row r="14" spans="1:14" x14ac:dyDescent="0.3">
      <c r="A14" t="s">
        <v>123</v>
      </c>
      <c r="B14">
        <v>5</v>
      </c>
      <c r="C14">
        <v>20</v>
      </c>
      <c r="E14" t="s">
        <v>86</v>
      </c>
      <c r="F14" t="str">
        <f>IF(I7&gt;=Target,"yes","no")</f>
        <v>no</v>
      </c>
      <c r="G14" t="str">
        <f t="shared" si="0"/>
        <v>Not eligible</v>
      </c>
      <c r="K14" t="s">
        <v>112</v>
      </c>
    </row>
    <row r="15" spans="1:14" x14ac:dyDescent="0.3">
      <c r="A15" t="s">
        <v>125</v>
      </c>
      <c r="B15">
        <v>4</v>
      </c>
      <c r="C15">
        <v>70</v>
      </c>
    </row>
    <row r="16" spans="1:14" x14ac:dyDescent="0.3">
      <c r="A16" t="s">
        <v>126</v>
      </c>
      <c r="B16">
        <v>6</v>
      </c>
      <c r="C16">
        <v>15</v>
      </c>
      <c r="G16" t="s">
        <v>119</v>
      </c>
      <c r="H16" t="s">
        <v>116</v>
      </c>
      <c r="I16" t="s">
        <v>117</v>
      </c>
      <c r="J16" t="s">
        <v>118</v>
      </c>
      <c r="K16" t="s">
        <v>114</v>
      </c>
      <c r="N16" s="21" t="s">
        <v>120</v>
      </c>
    </row>
    <row r="17" spans="1:14" x14ac:dyDescent="0.3">
      <c r="A17" t="s">
        <v>127</v>
      </c>
      <c r="B17">
        <v>3</v>
      </c>
      <c r="C17">
        <v>15</v>
      </c>
      <c r="K17" t="s">
        <v>115</v>
      </c>
    </row>
    <row r="18" spans="1:14" x14ac:dyDescent="0.3">
      <c r="A18" t="s">
        <v>125</v>
      </c>
      <c r="B18">
        <v>4</v>
      </c>
      <c r="C18">
        <v>80</v>
      </c>
    </row>
    <row r="19" spans="1:14" x14ac:dyDescent="0.3">
      <c r="A19" t="s">
        <v>125</v>
      </c>
      <c r="B19">
        <v>7</v>
      </c>
      <c r="C19">
        <v>100</v>
      </c>
      <c r="J19" t="s">
        <v>134</v>
      </c>
      <c r="K19" t="s">
        <v>130</v>
      </c>
      <c r="N19" s="21" t="s">
        <v>121</v>
      </c>
    </row>
    <row r="20" spans="1:14" x14ac:dyDescent="0.3">
      <c r="F20" s="20" t="s">
        <v>1</v>
      </c>
      <c r="G20" s="20" t="s">
        <v>128</v>
      </c>
      <c r="H20" s="20" t="s">
        <v>129</v>
      </c>
      <c r="K20" t="s">
        <v>131</v>
      </c>
    </row>
    <row r="21" spans="1:14" x14ac:dyDescent="0.3">
      <c r="A21" s="20" t="s">
        <v>136</v>
      </c>
      <c r="B21" s="20" t="s">
        <v>144</v>
      </c>
      <c r="C21" s="20" t="s">
        <v>143</v>
      </c>
      <c r="F21" t="s">
        <v>125</v>
      </c>
      <c r="G21">
        <f>SUMIF(A14:A19,F21,B14:B19)</f>
        <v>15</v>
      </c>
      <c r="H21">
        <f>SUMIF(A14:A19,F21,C14:C19)</f>
        <v>250</v>
      </c>
      <c r="K21" t="s">
        <v>132</v>
      </c>
    </row>
    <row r="22" spans="1:14" x14ac:dyDescent="0.3">
      <c r="A22">
        <v>9</v>
      </c>
      <c r="B22" t="s">
        <v>137</v>
      </c>
      <c r="C22" t="s">
        <v>84</v>
      </c>
      <c r="K22" t="s">
        <v>133</v>
      </c>
    </row>
    <row r="23" spans="1:14" x14ac:dyDescent="0.3">
      <c r="A23">
        <v>2</v>
      </c>
      <c r="B23" t="s">
        <v>138</v>
      </c>
      <c r="C23" t="s">
        <v>85</v>
      </c>
    </row>
    <row r="24" spans="1:14" x14ac:dyDescent="0.3">
      <c r="A24">
        <v>3</v>
      </c>
      <c r="B24" t="s">
        <v>139</v>
      </c>
      <c r="C24" t="s">
        <v>86</v>
      </c>
      <c r="F24" s="20" t="s">
        <v>136</v>
      </c>
      <c r="G24" s="20" t="s">
        <v>148</v>
      </c>
      <c r="H24" s="20" t="s">
        <v>143</v>
      </c>
      <c r="K24" t="s">
        <v>150</v>
      </c>
      <c r="N24" s="21" t="s">
        <v>135</v>
      </c>
    </row>
    <row r="25" spans="1:14" x14ac:dyDescent="0.3">
      <c r="A25">
        <v>6</v>
      </c>
      <c r="B25" t="s">
        <v>140</v>
      </c>
      <c r="C25" t="s">
        <v>145</v>
      </c>
      <c r="F25">
        <v>6</v>
      </c>
      <c r="G25" t="str">
        <f>IFERROR(VLOOKUP($F25,$A$22:$C$27,2,FALSE),"No user")</f>
        <v>h</v>
      </c>
      <c r="H25" t="str">
        <f>IFERROR(VLOOKUP($F25,$A$22:$C$27,3,FALSE),"No user")</f>
        <v>ice</v>
      </c>
      <c r="J25" t="s">
        <v>154</v>
      </c>
      <c r="K25" t="s">
        <v>151</v>
      </c>
      <c r="N25" s="25" t="s">
        <v>179</v>
      </c>
    </row>
    <row r="26" spans="1:14" x14ac:dyDescent="0.3">
      <c r="A26">
        <v>5</v>
      </c>
      <c r="B26" t="s">
        <v>141</v>
      </c>
      <c r="C26" t="s">
        <v>146</v>
      </c>
      <c r="F26">
        <v>5</v>
      </c>
      <c r="G26" t="str">
        <f>IFERROR(VLOOKUP($F26,$A$22:$C$27,2,FALSE),"No user")</f>
        <v>d</v>
      </c>
      <c r="H26" t="str">
        <f t="shared" ref="H26:H28" si="1">IFERROR(VLOOKUP($F26,$A$22:$C$27,3,FALSE),"No user")</f>
        <v>susai</v>
      </c>
      <c r="K26" t="s">
        <v>152</v>
      </c>
      <c r="N26" s="25" t="s">
        <v>180</v>
      </c>
    </row>
    <row r="27" spans="1:14" x14ac:dyDescent="0.3">
      <c r="A27">
        <v>4</v>
      </c>
      <c r="B27" t="s">
        <v>142</v>
      </c>
      <c r="C27" t="s">
        <v>147</v>
      </c>
      <c r="F27">
        <v>9</v>
      </c>
      <c r="G27" t="str">
        <f>IFERROR(VLOOKUP($F27,$A$22:$C$27,2,FALSE),"No user")</f>
        <v>n</v>
      </c>
      <c r="H27" t="str">
        <f t="shared" si="1"/>
        <v>vk</v>
      </c>
      <c r="K27" t="s">
        <v>149</v>
      </c>
    </row>
    <row r="28" spans="1:14" x14ac:dyDescent="0.3">
      <c r="F28">
        <v>1</v>
      </c>
      <c r="G28" t="str">
        <f>IFERROR(VLOOKUP($F28,$A$22:$C$27,2,FALSE),"No user")</f>
        <v>No user</v>
      </c>
      <c r="H28" t="str">
        <f t="shared" si="1"/>
        <v>No user</v>
      </c>
      <c r="J28" t="s">
        <v>155</v>
      </c>
      <c r="K28" t="s">
        <v>156</v>
      </c>
      <c r="N28" s="21" t="s">
        <v>153</v>
      </c>
    </row>
    <row r="29" spans="1:14" x14ac:dyDescent="0.3">
      <c r="K29" t="s">
        <v>157</v>
      </c>
    </row>
    <row r="30" spans="1:14" x14ac:dyDescent="0.3">
      <c r="A30" t="s">
        <v>161</v>
      </c>
      <c r="B30" t="s">
        <v>164</v>
      </c>
      <c r="C30" t="s">
        <v>165</v>
      </c>
      <c r="F30" s="37" t="s">
        <v>166</v>
      </c>
      <c r="G30" s="37"/>
    </row>
    <row r="31" spans="1:14" x14ac:dyDescent="0.3">
      <c r="A31" t="s">
        <v>162</v>
      </c>
      <c r="B31">
        <v>40</v>
      </c>
      <c r="C31">
        <v>45</v>
      </c>
      <c r="F31" s="20" t="s">
        <v>167</v>
      </c>
      <c r="G31" s="23" t="s">
        <v>164</v>
      </c>
      <c r="K31" t="s">
        <v>159</v>
      </c>
      <c r="N31" s="21" t="s">
        <v>158</v>
      </c>
    </row>
    <row r="32" spans="1:14" x14ac:dyDescent="0.3">
      <c r="A32" t="s">
        <v>163</v>
      </c>
      <c r="B32">
        <v>50</v>
      </c>
      <c r="C32">
        <v>60</v>
      </c>
      <c r="F32" t="s">
        <v>162</v>
      </c>
      <c r="G32" s="22">
        <f>HLOOKUP($G$31,$A$30:$C$33,2,FALSE)</f>
        <v>40</v>
      </c>
      <c r="K32" t="s">
        <v>160</v>
      </c>
      <c r="N32" s="26" t="s">
        <v>184</v>
      </c>
    </row>
    <row r="33" spans="1:14" x14ac:dyDescent="0.3">
      <c r="A33" t="s">
        <v>168</v>
      </c>
      <c r="B33">
        <v>25</v>
      </c>
      <c r="C33">
        <v>50</v>
      </c>
      <c r="F33" t="s">
        <v>163</v>
      </c>
      <c r="G33" s="22">
        <f>HLOOKUP($G$31,$A$30:$C$33,3,FALSE)</f>
        <v>50</v>
      </c>
      <c r="N33" s="26" t="s">
        <v>185</v>
      </c>
    </row>
    <row r="34" spans="1:14" x14ac:dyDescent="0.3">
      <c r="F34" t="s">
        <v>168</v>
      </c>
      <c r="G34" s="22">
        <f>HLOOKUP($G$31,$A$30:$C$33,4,FALSE)</f>
        <v>25</v>
      </c>
    </row>
    <row r="36" spans="1:14" x14ac:dyDescent="0.3">
      <c r="F36" s="24" t="s">
        <v>170</v>
      </c>
      <c r="J36" t="s">
        <v>190</v>
      </c>
      <c r="K36" t="s">
        <v>173</v>
      </c>
      <c r="N36" s="21" t="s">
        <v>169</v>
      </c>
    </row>
    <row r="37" spans="1:14" x14ac:dyDescent="0.3">
      <c r="F37" t="str">
        <f>INDEX($A$21:$C$27,4,3)</f>
        <v>saran</v>
      </c>
      <c r="K37" t="s">
        <v>171</v>
      </c>
    </row>
    <row r="39" spans="1:14" x14ac:dyDescent="0.3">
      <c r="E39" s="20" t="s">
        <v>175</v>
      </c>
      <c r="F39" s="20" t="s">
        <v>174</v>
      </c>
      <c r="K39" t="s">
        <v>176</v>
      </c>
      <c r="N39" s="21" t="s">
        <v>172</v>
      </c>
    </row>
    <row r="40" spans="1:14" x14ac:dyDescent="0.3">
      <c r="E40">
        <v>3</v>
      </c>
      <c r="F40">
        <f>MATCH(E40,$A$21:$A$27,0)</f>
        <v>4</v>
      </c>
      <c r="J40" t="s">
        <v>190</v>
      </c>
      <c r="K40" t="s">
        <v>177</v>
      </c>
    </row>
    <row r="41" spans="1:14" x14ac:dyDescent="0.3">
      <c r="E41">
        <v>6</v>
      </c>
      <c r="F41">
        <f t="shared" ref="F41:F42" si="2">MATCH(E41,$A$21:$A$27,0)</f>
        <v>5</v>
      </c>
    </row>
    <row r="42" spans="1:14" x14ac:dyDescent="0.3">
      <c r="E42">
        <v>9</v>
      </c>
      <c r="F42">
        <f t="shared" si="2"/>
        <v>2</v>
      </c>
    </row>
    <row r="43" spans="1:14" x14ac:dyDescent="0.3">
      <c r="N43" s="21" t="s">
        <v>178</v>
      </c>
    </row>
    <row r="44" spans="1:14" x14ac:dyDescent="0.3">
      <c r="E44" s="20" t="s">
        <v>136</v>
      </c>
      <c r="F44" s="20" t="s">
        <v>148</v>
      </c>
      <c r="G44" s="20" t="s">
        <v>143</v>
      </c>
      <c r="K44" t="s">
        <v>181</v>
      </c>
      <c r="N44" s="26" t="s">
        <v>184</v>
      </c>
    </row>
    <row r="45" spans="1:14" x14ac:dyDescent="0.3">
      <c r="E45">
        <v>6</v>
      </c>
      <c r="F45" t="str">
        <f>INDEX($B$21:$B$27,MATCH(E45,$A$21:$A$27,0))</f>
        <v>h</v>
      </c>
      <c r="G45" t="str">
        <f>INDEX($C$21:$C$27,MATCH(E45,$A$21:$A$27,0))</f>
        <v>ice</v>
      </c>
      <c r="J45" t="s">
        <v>190</v>
      </c>
      <c r="K45" t="s">
        <v>182</v>
      </c>
      <c r="N45" s="26" t="s">
        <v>185</v>
      </c>
    </row>
    <row r="46" spans="1:14" x14ac:dyDescent="0.3">
      <c r="E46">
        <v>5</v>
      </c>
      <c r="F46" t="str">
        <f t="shared" ref="F46:F47" si="3">INDEX($B$21:$B$27,MATCH(E46,$A$21:$A$27,0))</f>
        <v>d</v>
      </c>
      <c r="G46" t="str">
        <f t="shared" ref="G46:G47" si="4">INDEX($C$21:$C$27,MATCH(E46,$A$21:$A$27,0))</f>
        <v>susai</v>
      </c>
      <c r="K46" t="s">
        <v>183</v>
      </c>
    </row>
    <row r="47" spans="1:14" x14ac:dyDescent="0.3">
      <c r="E47">
        <v>9</v>
      </c>
      <c r="F47" t="str">
        <f t="shared" si="3"/>
        <v>n</v>
      </c>
      <c r="G47" t="str">
        <f t="shared" si="4"/>
        <v>vk</v>
      </c>
    </row>
    <row r="49" spans="1:14" x14ac:dyDescent="0.3">
      <c r="E49" s="20" t="s">
        <v>136</v>
      </c>
      <c r="F49" s="20" t="s">
        <v>148</v>
      </c>
      <c r="G49" s="20" t="s">
        <v>143</v>
      </c>
      <c r="N49" s="21" t="s">
        <v>186</v>
      </c>
    </row>
    <row r="50" spans="1:14" x14ac:dyDescent="0.3">
      <c r="E50">
        <v>6</v>
      </c>
      <c r="F50" t="str">
        <f>INDEX($A$21:$C$27,MATCH($E50,$A$21:$A$27,0),MATCH(F$49,$A$21:$C$21,0))</f>
        <v>h</v>
      </c>
      <c r="G50" t="str">
        <f>INDEX($A$21:$C$27,MATCH($E50,$A$21:$A$27,0),MATCH(G$49,$A$21:$C$21,0))</f>
        <v>ice</v>
      </c>
      <c r="J50" t="s">
        <v>190</v>
      </c>
      <c r="K50" t="s">
        <v>187</v>
      </c>
    </row>
    <row r="51" spans="1:14" x14ac:dyDescent="0.3">
      <c r="E51">
        <v>5</v>
      </c>
      <c r="F51" t="str">
        <f t="shared" ref="F51:G52" si="5">INDEX($A$21:$C$27,MATCH($E51,$A$21:$A$27,0),MATCH(F$49,$A$21:$C$21,0))</f>
        <v>d</v>
      </c>
      <c r="G51" t="str">
        <f t="shared" si="5"/>
        <v>susai</v>
      </c>
      <c r="K51" t="s">
        <v>188</v>
      </c>
    </row>
    <row r="52" spans="1:14" x14ac:dyDescent="0.3">
      <c r="E52">
        <v>9</v>
      </c>
      <c r="F52" t="str">
        <f t="shared" si="5"/>
        <v>n</v>
      </c>
      <c r="G52" t="str">
        <f t="shared" si="5"/>
        <v>vk</v>
      </c>
    </row>
    <row r="53" spans="1:14" x14ac:dyDescent="0.3">
      <c r="N53" s="21" t="s">
        <v>189</v>
      </c>
    </row>
    <row r="54" spans="1:14" x14ac:dyDescent="0.3">
      <c r="E54" s="37" t="s">
        <v>166</v>
      </c>
      <c r="F54" s="37"/>
    </row>
    <row r="55" spans="1:14" x14ac:dyDescent="0.3">
      <c r="E55" s="20" t="s">
        <v>167</v>
      </c>
      <c r="F55" s="23" t="s">
        <v>164</v>
      </c>
    </row>
    <row r="56" spans="1:14" x14ac:dyDescent="0.3">
      <c r="E56" t="s">
        <v>162</v>
      </c>
      <c r="F56" s="22">
        <f>HLOOKUP($F$55,$A$30:$C$33,MATCH(E56,$A$30:$A$33,0),FALSE)</f>
        <v>40</v>
      </c>
    </row>
    <row r="57" spans="1:14" x14ac:dyDescent="0.3">
      <c r="E57" t="s">
        <v>163</v>
      </c>
      <c r="F57" s="22">
        <f t="shared" ref="F57:F58" si="6">HLOOKUP($F$55,$A$30:$C$33,MATCH(E57,$A$30:$A$33,0),FALSE)</f>
        <v>50</v>
      </c>
    </row>
    <row r="58" spans="1:14" x14ac:dyDescent="0.3">
      <c r="E58" t="s">
        <v>168</v>
      </c>
      <c r="F58" s="22">
        <f t="shared" si="6"/>
        <v>25</v>
      </c>
    </row>
    <row r="60" spans="1:14" x14ac:dyDescent="0.3">
      <c r="A60" s="24"/>
      <c r="B60" s="37" t="s">
        <v>199</v>
      </c>
      <c r="C60" s="37"/>
      <c r="D60" s="37" t="s">
        <v>200</v>
      </c>
      <c r="E60" s="37"/>
      <c r="F60" s="37" t="s">
        <v>207</v>
      </c>
      <c r="G60" s="37"/>
      <c r="K60" t="s">
        <v>197</v>
      </c>
      <c r="N60" s="21" t="s">
        <v>209</v>
      </c>
    </row>
    <row r="61" spans="1:14" x14ac:dyDescent="0.3">
      <c r="A61" s="20" t="s">
        <v>96</v>
      </c>
      <c r="B61" s="20" t="s">
        <v>195</v>
      </c>
      <c r="C61" s="20" t="s">
        <v>196</v>
      </c>
      <c r="D61" s="20" t="s">
        <v>202</v>
      </c>
      <c r="E61" s="20" t="s">
        <v>201</v>
      </c>
      <c r="F61" s="27" t="s">
        <v>205</v>
      </c>
      <c r="G61" s="20" t="s">
        <v>206</v>
      </c>
      <c r="K61" t="s">
        <v>198</v>
      </c>
    </row>
    <row r="62" spans="1:14" x14ac:dyDescent="0.3">
      <c r="A62" t="s">
        <v>191</v>
      </c>
      <c r="B62" t="str">
        <f>LEFT(A62,SEARCH(" ",A62))</f>
        <v xml:space="preserve">Vinoth </v>
      </c>
      <c r="C62" t="str">
        <f>RIGHT(A62,LEN(A62)-SEARCH(" ",A62))</f>
        <v>Kumar</v>
      </c>
      <c r="D62" t="str">
        <f>LEFT(A62,5)</f>
        <v>Vinot</v>
      </c>
      <c r="E62" t="str">
        <f>RIGHT(A62,5)</f>
        <v>Kumar</v>
      </c>
      <c r="F62">
        <f>LEN(A62)</f>
        <v>12</v>
      </c>
      <c r="G62" t="str">
        <f>_xlfn.CONCAT(B62,C62)</f>
        <v>Vinoth Kumar</v>
      </c>
      <c r="K62" t="s">
        <v>203</v>
      </c>
    </row>
    <row r="63" spans="1:14" x14ac:dyDescent="0.3">
      <c r="A63" t="s">
        <v>192</v>
      </c>
      <c r="B63" t="str">
        <f t="shared" ref="B63:B65" si="7">LEFT(A63,SEARCH(" ",A63))</f>
        <v xml:space="preserve">Saran </v>
      </c>
      <c r="C63" t="str">
        <f t="shared" ref="C63:C65" si="8">RIGHT(A63,LEN(A63)-SEARCH(" ",A63))</f>
        <v>Mollamari</v>
      </c>
      <c r="D63" t="str">
        <f t="shared" ref="D63:D65" si="9">LEFT(A63,5)</f>
        <v>Saran</v>
      </c>
      <c r="E63" t="str">
        <f t="shared" ref="E63:E65" si="10">RIGHT(A63,5)</f>
        <v>amari</v>
      </c>
      <c r="F63">
        <f t="shared" ref="F63:F65" si="11">LEN(A63)</f>
        <v>15</v>
      </c>
      <c r="G63" t="str">
        <f t="shared" ref="G63:G65" si="12">_xlfn.CONCAT(B63,C63)</f>
        <v>Saran Mollamari</v>
      </c>
      <c r="K63" t="s">
        <v>204</v>
      </c>
    </row>
    <row r="64" spans="1:14" x14ac:dyDescent="0.3">
      <c r="A64" t="s">
        <v>193</v>
      </c>
      <c r="B64" t="str">
        <f t="shared" si="7"/>
        <v xml:space="preserve">Sudarsan </v>
      </c>
      <c r="C64" t="str">
        <f t="shared" si="8"/>
        <v>Mudichaviki</v>
      </c>
      <c r="D64" t="str">
        <f t="shared" si="9"/>
        <v>Sudar</v>
      </c>
      <c r="E64" t="str">
        <f t="shared" si="10"/>
        <v>aviki</v>
      </c>
      <c r="F64">
        <f t="shared" si="11"/>
        <v>20</v>
      </c>
      <c r="G64" t="str">
        <f t="shared" si="12"/>
        <v>Sudarsan Mudichaviki</v>
      </c>
      <c r="K64" t="s">
        <v>208</v>
      </c>
    </row>
    <row r="65" spans="1:14" x14ac:dyDescent="0.3">
      <c r="A65" t="s">
        <v>194</v>
      </c>
      <c r="B65" t="str">
        <f t="shared" si="7"/>
        <v xml:space="preserve">Gokul </v>
      </c>
      <c r="C65" t="str">
        <f t="shared" si="8"/>
        <v>paithiyoum</v>
      </c>
      <c r="D65" t="str">
        <f t="shared" si="9"/>
        <v>Gokul</v>
      </c>
      <c r="E65" t="str">
        <f t="shared" si="10"/>
        <v>iyoum</v>
      </c>
      <c r="F65">
        <f t="shared" si="11"/>
        <v>16</v>
      </c>
      <c r="G65" t="str">
        <f t="shared" si="12"/>
        <v>Gokul paithiyoum</v>
      </c>
    </row>
    <row r="67" spans="1:14" x14ac:dyDescent="0.3">
      <c r="F67" s="28" t="s">
        <v>210</v>
      </c>
      <c r="K67" t="s">
        <v>213</v>
      </c>
    </row>
    <row r="68" spans="1:14" x14ac:dyDescent="0.3">
      <c r="F68" t="s">
        <v>211</v>
      </c>
      <c r="G68" t="str">
        <f>REPT("*",LEN(F68)-3)&amp;RIGHT(F68,3)</f>
        <v>********dav</v>
      </c>
    </row>
    <row r="69" spans="1:14" x14ac:dyDescent="0.3">
      <c r="F69" t="s">
        <v>212</v>
      </c>
      <c r="G69" t="str">
        <f>_xlfn.CONCAT(LEFT(F69,1),UPPER(RIGHT(F69,1)))</f>
        <v>RI</v>
      </c>
    </row>
    <row r="70" spans="1:14" x14ac:dyDescent="0.3">
      <c r="K70" t="s">
        <v>215</v>
      </c>
      <c r="N70" s="21" t="s">
        <v>214</v>
      </c>
    </row>
    <row r="71" spans="1:14" x14ac:dyDescent="0.3">
      <c r="K71" t="s">
        <v>218</v>
      </c>
    </row>
    <row r="72" spans="1:14" x14ac:dyDescent="0.3">
      <c r="K72" t="s">
        <v>217</v>
      </c>
    </row>
    <row r="73" spans="1:14" x14ac:dyDescent="0.3">
      <c r="K73" t="s">
        <v>219</v>
      </c>
    </row>
    <row r="74" spans="1:14" x14ac:dyDescent="0.3">
      <c r="K74" t="s">
        <v>216</v>
      </c>
    </row>
    <row r="75" spans="1:14" x14ac:dyDescent="0.3">
      <c r="K75" t="s">
        <v>220</v>
      </c>
    </row>
    <row r="76" spans="1:14" x14ac:dyDescent="0.3">
      <c r="K76" t="s">
        <v>221</v>
      </c>
    </row>
    <row r="78" spans="1:14" x14ac:dyDescent="0.3">
      <c r="K78" t="s">
        <v>223</v>
      </c>
      <c r="N78" s="21" t="s">
        <v>222</v>
      </c>
    </row>
    <row r="79" spans="1:14" x14ac:dyDescent="0.3">
      <c r="K79" t="s">
        <v>224</v>
      </c>
    </row>
    <row r="80" spans="1:14" x14ac:dyDescent="0.3">
      <c r="K80" t="s">
        <v>225</v>
      </c>
    </row>
    <row r="81" spans="11:14" x14ac:dyDescent="0.3">
      <c r="K81" t="s">
        <v>226</v>
      </c>
    </row>
    <row r="82" spans="11:14" x14ac:dyDescent="0.3">
      <c r="K82" t="s">
        <v>228</v>
      </c>
      <c r="N82" s="21" t="s">
        <v>227</v>
      </c>
    </row>
  </sheetData>
  <mergeCells count="5">
    <mergeCell ref="F30:G30"/>
    <mergeCell ref="E54:F54"/>
    <mergeCell ref="B60:C60"/>
    <mergeCell ref="D60:E60"/>
    <mergeCell ref="F60:G60"/>
  </mergeCells>
  <pageMargins left="0.7" right="0.7" top="0.75" bottom="0.75" header="0.3" footer="0.3"/>
  <pageSetup orientation="portrait" r:id="rId1"/>
  <headerFooter>
    <oddFooter>&amp;L&amp;1#&amp;"Calibri"&amp;10&amp;K000000Internal - General Use</oddFooter>
  </headerFooter>
  <cellWatches>
    <cellWatch r="G32"/>
  </cellWatches>
  <ignoredErrors>
    <ignoredError sqref="G12:G14" formulaRange="1"/>
  </ignoredError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59EC8-74F0-4524-A105-3D77CB1C5CD5}">
  <dimension ref="A1:N16"/>
  <sheetViews>
    <sheetView workbookViewId="0">
      <selection activeCell="G6" sqref="G6"/>
    </sheetView>
  </sheetViews>
  <sheetFormatPr defaultRowHeight="14.4" x14ac:dyDescent="0.3"/>
  <cols>
    <col min="1" max="1" width="22.88671875" customWidth="1"/>
    <col min="4" max="4" width="41" bestFit="1" customWidth="1"/>
    <col min="6" max="6" width="12" bestFit="1" customWidth="1"/>
    <col min="7" max="7" width="10.6640625" bestFit="1" customWidth="1"/>
    <col min="9" max="9" width="13.6640625" customWidth="1"/>
    <col min="10" max="10" width="13.88671875" customWidth="1"/>
    <col min="13" max="13" width="18.109375" bestFit="1" customWidth="1"/>
  </cols>
  <sheetData>
    <row r="1" spans="1:14" x14ac:dyDescent="0.3">
      <c r="J1" s="20" t="s">
        <v>230</v>
      </c>
      <c r="K1">
        <v>100000</v>
      </c>
    </row>
    <row r="2" spans="1:14" x14ac:dyDescent="0.3">
      <c r="J2" s="20" t="s">
        <v>231</v>
      </c>
      <c r="K2" s="29">
        <v>0.08</v>
      </c>
    </row>
    <row r="3" spans="1:14" x14ac:dyDescent="0.3">
      <c r="A3" s="21" t="s">
        <v>234</v>
      </c>
      <c r="D3" t="s">
        <v>229</v>
      </c>
      <c r="F3" s="24" t="s">
        <v>233</v>
      </c>
      <c r="G3" s="30">
        <f>-PMT(K2/12,K3,K1)</f>
        <v>8698.8429085421067</v>
      </c>
      <c r="J3" s="20" t="s">
        <v>232</v>
      </c>
      <c r="K3">
        <v>12</v>
      </c>
    </row>
    <row r="5" spans="1:14" x14ac:dyDescent="0.3">
      <c r="A5" s="21" t="s">
        <v>235</v>
      </c>
      <c r="D5" t="s">
        <v>236</v>
      </c>
    </row>
    <row r="6" spans="1:14" x14ac:dyDescent="0.3">
      <c r="D6" t="s">
        <v>237</v>
      </c>
      <c r="F6" s="24" t="s">
        <v>233</v>
      </c>
      <c r="G6" s="30">
        <f>-PMT(K7/12,K8,K6)</f>
        <v>7000.0000000612563</v>
      </c>
      <c r="J6" s="20" t="s">
        <v>230</v>
      </c>
      <c r="K6">
        <v>100000</v>
      </c>
    </row>
    <row r="7" spans="1:14" x14ac:dyDescent="0.3">
      <c r="D7" t="s">
        <v>238</v>
      </c>
      <c r="J7" s="20" t="s">
        <v>231</v>
      </c>
      <c r="K7" s="29">
        <v>0.08</v>
      </c>
    </row>
    <row r="8" spans="1:14" x14ac:dyDescent="0.3">
      <c r="D8" t="s">
        <v>239</v>
      </c>
      <c r="J8" s="20" t="s">
        <v>232</v>
      </c>
      <c r="K8">
        <v>15.062505095326697</v>
      </c>
    </row>
    <row r="9" spans="1:14" x14ac:dyDescent="0.3">
      <c r="D9" t="s">
        <v>241</v>
      </c>
    </row>
    <row r="10" spans="1:14" x14ac:dyDescent="0.3">
      <c r="D10" t="s">
        <v>240</v>
      </c>
      <c r="G10" s="20" t="s">
        <v>250</v>
      </c>
      <c r="H10" s="20" t="s">
        <v>251</v>
      </c>
      <c r="I10" s="20" t="s">
        <v>252</v>
      </c>
      <c r="J10" s="20" t="s">
        <v>253</v>
      </c>
      <c r="M10" s="33" t="s">
        <v>254</v>
      </c>
      <c r="N10" s="33" t="s">
        <v>255</v>
      </c>
    </row>
    <row r="11" spans="1:14" x14ac:dyDescent="0.3">
      <c r="F11" s="35" t="s">
        <v>245</v>
      </c>
      <c r="G11" s="22">
        <v>80.000000999999997</v>
      </c>
      <c r="H11" s="22">
        <v>25</v>
      </c>
      <c r="I11" s="22">
        <v>90.000000999999997</v>
      </c>
      <c r="J11" s="22">
        <v>60.000000999999997</v>
      </c>
      <c r="M11" s="31">
        <v>1.5</v>
      </c>
      <c r="N11" s="32">
        <v>5</v>
      </c>
    </row>
    <row r="12" spans="1:14" x14ac:dyDescent="0.3">
      <c r="A12" s="21" t="s">
        <v>242</v>
      </c>
      <c r="D12" t="s">
        <v>243</v>
      </c>
      <c r="F12" s="35" t="s">
        <v>247</v>
      </c>
      <c r="G12" s="22">
        <v>50</v>
      </c>
      <c r="H12" s="22">
        <v>25</v>
      </c>
      <c r="I12" s="22">
        <v>50</v>
      </c>
      <c r="J12" s="22">
        <v>50</v>
      </c>
      <c r="M12" s="31">
        <v>2</v>
      </c>
      <c r="N12" s="32">
        <v>0</v>
      </c>
    </row>
    <row r="13" spans="1:14" x14ac:dyDescent="0.3">
      <c r="D13" t="s">
        <v>244</v>
      </c>
      <c r="F13" s="35" t="s">
        <v>246</v>
      </c>
      <c r="G13" s="22">
        <v>55</v>
      </c>
      <c r="H13" s="22">
        <v>25</v>
      </c>
      <c r="I13" s="22">
        <v>55</v>
      </c>
      <c r="J13" s="22">
        <v>55</v>
      </c>
      <c r="M13" s="31">
        <v>1.5</v>
      </c>
      <c r="N13" s="32">
        <v>0</v>
      </c>
    </row>
    <row r="14" spans="1:14" x14ac:dyDescent="0.3">
      <c r="D14" t="s">
        <v>256</v>
      </c>
      <c r="F14" s="24" t="s">
        <v>248</v>
      </c>
      <c r="G14" s="22">
        <f>SUM(G11:G13)</f>
        <v>185.000001</v>
      </c>
      <c r="H14" s="22">
        <f t="shared" ref="H14:J14" si="0">SUM(H11:H13)</f>
        <v>75</v>
      </c>
      <c r="I14" s="22">
        <f t="shared" si="0"/>
        <v>195.000001</v>
      </c>
      <c r="J14" s="22">
        <f t="shared" si="0"/>
        <v>165.000001</v>
      </c>
      <c r="M14" s="34"/>
      <c r="N14" s="36">
        <f>SUM(N11:N13)</f>
        <v>5</v>
      </c>
    </row>
    <row r="15" spans="1:14" x14ac:dyDescent="0.3">
      <c r="D15" t="s">
        <v>257</v>
      </c>
    </row>
    <row r="16" spans="1:14" x14ac:dyDescent="0.3">
      <c r="D16" t="s">
        <v>258</v>
      </c>
      <c r="F16" s="24" t="s">
        <v>249</v>
      </c>
      <c r="G16" s="35">
        <v>185</v>
      </c>
      <c r="H16" s="35">
        <v>75</v>
      </c>
      <c r="I16" s="35">
        <v>195</v>
      </c>
      <c r="J16" s="35">
        <v>165</v>
      </c>
    </row>
  </sheetData>
  <pageMargins left="0.7" right="0.7" top="0.75" bottom="0.75" header="0.3" footer="0.3"/>
  <pageSetup orientation="portrait" r:id="rId1"/>
  <headerFooter>
    <oddFooter>&amp;L&amp;1#&amp;"Calibri"&amp;10&amp;K000000Internal - General Use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8B8915-B901-4D7C-B4B2-7F15B8414BC9}">
  <dimension ref="B1:N25"/>
  <sheetViews>
    <sheetView zoomScale="115" zoomScaleNormal="115" workbookViewId="0">
      <selection activeCell="K8" sqref="B2:K8"/>
    </sheetView>
  </sheetViews>
  <sheetFormatPr defaultRowHeight="14.4" x14ac:dyDescent="0.3"/>
  <cols>
    <col min="3" max="3" width="13.5546875" customWidth="1"/>
    <col min="7" max="7" width="12.5546875" customWidth="1"/>
    <col min="9" max="9" width="11" bestFit="1" customWidth="1"/>
  </cols>
  <sheetData>
    <row r="1" spans="2:14" x14ac:dyDescent="0.3">
      <c r="G1" t="s">
        <v>16</v>
      </c>
    </row>
    <row r="2" spans="2:14" x14ac:dyDescent="0.3">
      <c r="B2" s="5" t="s">
        <v>17</v>
      </c>
      <c r="C2" s="5" t="s">
        <v>18</v>
      </c>
      <c r="D2" s="5" t="s">
        <v>19</v>
      </c>
      <c r="E2" s="5" t="s">
        <v>20</v>
      </c>
      <c r="F2" s="5" t="s">
        <v>21</v>
      </c>
      <c r="G2" s="5" t="s">
        <v>27</v>
      </c>
      <c r="H2" s="5" t="s">
        <v>29</v>
      </c>
      <c r="I2" s="5" t="s">
        <v>39</v>
      </c>
      <c r="J2" s="5" t="s">
        <v>30</v>
      </c>
    </row>
    <row r="3" spans="2:14" x14ac:dyDescent="0.3">
      <c r="B3" s="4">
        <v>12</v>
      </c>
      <c r="C3" s="1" t="s">
        <v>22</v>
      </c>
      <c r="D3" s="1">
        <v>78</v>
      </c>
      <c r="E3" s="1">
        <v>81</v>
      </c>
      <c r="F3" s="1">
        <v>96</v>
      </c>
      <c r="G3" s="3">
        <f>SUM(D3:F3)</f>
        <v>255</v>
      </c>
      <c r="H3" s="1">
        <f>AVERAGE(D3:F3)</f>
        <v>85</v>
      </c>
      <c r="I3" s="1">
        <f>(G3/300)*100</f>
        <v>85</v>
      </c>
      <c r="J3" s="1">
        <f>COUNT(B3:B7)</f>
        <v>5</v>
      </c>
    </row>
    <row r="4" spans="2:14" x14ac:dyDescent="0.3">
      <c r="B4" s="4">
        <v>15</v>
      </c>
      <c r="C4" s="1" t="s">
        <v>23</v>
      </c>
      <c r="D4" s="1">
        <v>87</v>
      </c>
      <c r="E4" s="1">
        <v>76</v>
      </c>
      <c r="F4" s="1">
        <v>63</v>
      </c>
      <c r="G4" s="3">
        <f t="shared" ref="G4:G7" si="0">SUM(D4:F4)</f>
        <v>226</v>
      </c>
      <c r="H4" s="1">
        <f t="shared" ref="H4:H7" si="1">AVERAGE(D4:F4)</f>
        <v>75.333333333333329</v>
      </c>
      <c r="I4" s="1">
        <f t="shared" ref="I4:I7" si="2">(G4/300)*100</f>
        <v>75.333333333333329</v>
      </c>
      <c r="J4" s="1"/>
    </row>
    <row r="5" spans="2:14" x14ac:dyDescent="0.3">
      <c r="B5" s="4">
        <v>23</v>
      </c>
      <c r="C5" s="1" t="s">
        <v>24</v>
      </c>
      <c r="D5" s="1">
        <v>38</v>
      </c>
      <c r="E5" s="1">
        <v>49</v>
      </c>
      <c r="F5" s="1">
        <v>72</v>
      </c>
      <c r="G5" s="3">
        <f t="shared" si="0"/>
        <v>159</v>
      </c>
      <c r="H5" s="1">
        <f t="shared" si="1"/>
        <v>53</v>
      </c>
      <c r="I5" s="1">
        <f t="shared" si="2"/>
        <v>53</v>
      </c>
      <c r="J5" s="1"/>
    </row>
    <row r="6" spans="2:14" x14ac:dyDescent="0.3">
      <c r="B6" s="4">
        <v>7</v>
      </c>
      <c r="C6" s="1" t="s">
        <v>25</v>
      </c>
      <c r="D6" s="1">
        <v>93</v>
      </c>
      <c r="E6" s="1">
        <v>98</v>
      </c>
      <c r="F6" s="1">
        <v>83</v>
      </c>
      <c r="G6" s="3">
        <f t="shared" si="0"/>
        <v>274</v>
      </c>
      <c r="H6" s="1">
        <f t="shared" si="1"/>
        <v>91.333333333333329</v>
      </c>
      <c r="I6" s="1">
        <f t="shared" si="2"/>
        <v>91.333333333333329</v>
      </c>
      <c r="J6" s="1"/>
    </row>
    <row r="7" spans="2:14" x14ac:dyDescent="0.3">
      <c r="B7" s="4">
        <v>34</v>
      </c>
      <c r="C7" s="1" t="s">
        <v>26</v>
      </c>
      <c r="D7" s="1">
        <v>60</v>
      </c>
      <c r="E7" s="1">
        <v>82</v>
      </c>
      <c r="F7" s="1">
        <v>56</v>
      </c>
      <c r="G7" s="3">
        <f t="shared" si="0"/>
        <v>198</v>
      </c>
      <c r="H7" s="1">
        <f t="shared" si="1"/>
        <v>66</v>
      </c>
      <c r="I7" s="1">
        <f t="shared" si="2"/>
        <v>66</v>
      </c>
      <c r="J7" s="1"/>
    </row>
    <row r="15" spans="2:14" x14ac:dyDescent="0.3">
      <c r="N15" t="s">
        <v>28</v>
      </c>
    </row>
    <row r="23" spans="2:3" x14ac:dyDescent="0.3">
      <c r="B23" t="s">
        <v>86</v>
      </c>
      <c r="C23">
        <v>70</v>
      </c>
    </row>
    <row r="24" spans="2:3" x14ac:dyDescent="0.3">
      <c r="B24" t="s">
        <v>85</v>
      </c>
      <c r="C24">
        <v>80</v>
      </c>
    </row>
    <row r="25" spans="2:3" x14ac:dyDescent="0.3">
      <c r="B25" t="s">
        <v>84</v>
      </c>
      <c r="C25">
        <v>90</v>
      </c>
    </row>
  </sheetData>
  <conditionalFormatting sqref="D3:F7">
    <cfRule type="cellIs" dxfId="20" priority="1" operator="greaterThan">
      <formula>90</formula>
    </cfRule>
  </conditionalFormatting>
  <conditionalFormatting sqref="I3:I7">
    <cfRule type="cellIs" dxfId="19" priority="2" operator="greaterThan">
      <formula>80</formula>
    </cfRule>
    <cfRule type="cellIs" dxfId="18" priority="3" operator="greaterThan">
      <formula>90</formula>
    </cfRule>
  </conditionalFormatting>
  <pageMargins left="0.7" right="0.7" top="0.75" bottom="0.75" header="0.3" footer="0.3"/>
  <pageSetup orientation="portrait" r:id="rId1"/>
  <headerFooter>
    <oddFooter>&amp;L&amp;1#&amp;"Calibri"&amp;10&amp;K000000Internal - General Use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AD9BA4-40E0-4C08-BAF9-0F3317CBCC65}">
  <dimension ref="A2:E11"/>
  <sheetViews>
    <sheetView workbookViewId="0">
      <selection activeCell="H16" sqref="H16"/>
    </sheetView>
  </sheetViews>
  <sheetFormatPr defaultRowHeight="14.4" x14ac:dyDescent="0.3"/>
  <sheetData>
    <row r="2" spans="1:5" x14ac:dyDescent="0.3">
      <c r="A2" t="s">
        <v>259</v>
      </c>
      <c r="B2" t="s">
        <v>260</v>
      </c>
    </row>
    <row r="3" spans="1:5" x14ac:dyDescent="0.3">
      <c r="A3" s="38" t="s">
        <v>84</v>
      </c>
      <c r="B3">
        <v>100</v>
      </c>
    </row>
    <row r="4" spans="1:5" x14ac:dyDescent="0.3">
      <c r="A4" s="38" t="s">
        <v>85</v>
      </c>
      <c r="B4">
        <v>80</v>
      </c>
    </row>
    <row r="5" spans="1:5" x14ac:dyDescent="0.3">
      <c r="A5" s="38" t="s">
        <v>86</v>
      </c>
      <c r="B5">
        <v>70</v>
      </c>
    </row>
    <row r="8" spans="1:5" x14ac:dyDescent="0.3">
      <c r="D8" s="5" t="s">
        <v>96</v>
      </c>
      <c r="E8" s="5" t="s">
        <v>260</v>
      </c>
    </row>
    <row r="9" spans="1:5" x14ac:dyDescent="0.3">
      <c r="D9" s="4" t="s">
        <v>84</v>
      </c>
      <c r="E9" s="1">
        <f>VLOOKUP(D9,A3:B5,2,FALSE)</f>
        <v>100</v>
      </c>
    </row>
    <row r="10" spans="1:5" x14ac:dyDescent="0.3">
      <c r="D10" s="4" t="s">
        <v>85</v>
      </c>
      <c r="E10" s="1">
        <f t="shared" ref="E10:E11" si="0">VLOOKUP(D10,A4:B6,2,FALSE)</f>
        <v>80</v>
      </c>
    </row>
    <row r="11" spans="1:5" x14ac:dyDescent="0.3">
      <c r="D11" s="4" t="s">
        <v>86</v>
      </c>
      <c r="E11" s="1">
        <f t="shared" si="0"/>
        <v>70</v>
      </c>
    </row>
  </sheetData>
  <pageMargins left="0.7" right="0.7" top="0.75" bottom="0.75" header="0.3" footer="0.3"/>
  <pageSetup orientation="portrait" r:id="rId1"/>
  <headerFooter>
    <oddFooter>&amp;L&amp;1#&amp;"Calibri"&amp;10&amp;K000000Internal - General Use</oddFoot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T a b l e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 9 1 < / i n t > < / v a l u e > < / i t e m > < i t e m > < k e y > < s t r i n g > C o l u m n 2 < / s t r i n g > < / k e y > < v a l u e > < i n t > 9 1 < / i n t > < / v a l u e > < / i t e m > < i t e m > < k e y > < s t r i n g > C o l u m n 3 < / s t r i n g > < / k e y > < v a l u e > < i n t > 9 1 < / i n t > < / v a l u e > < / i t e m > < i t e m > < k e y > < s t r i n g > C o l u m n 4 < / s t r i n g > < / k e y > < v a l u e > < i n t > 9 1 < / i n t > < / v a l u e > < / i t e m > < i t e m > < k e y > < s t r i n g > C o l u m n 5 < / s t r i n g > < / k e y > < v a l u e > < i n t > 9 1 < / i n t > < / v a l u e > < / i t e m > < i t e m > < k e y > < s t r i n g > C o l u m n 6 < / s t r i n g > < / k e y > < v a l u e > < i n t > 9 1 < / i n t > < / v a l u e > < / i t e m > < / C o l u m n W i d t h s > < C o l u m n D i s p l a y I n d e x > < i t e m > < k e y > < s t r i n g > C o l u m n 1 < / s t r i n g > < / k e y > < v a l u e > < i n t > 0 < / i n t > < / v a l u e > < / i t e m > < i t e m > < k e y > < s t r i n g > C o l u m n 2 < / s t r i n g > < / k e y > < v a l u e > < i n t > 1 < / i n t > < / v a l u e > < / i t e m > < i t e m > < k e y > < s t r i n g > C o l u m n 3 < / s t r i n g > < / k e y > < v a l u e > < i n t > 2 < / i n t > < / v a l u e > < / i t e m > < i t e m > < k e y > < s t r i n g > C o l u m n 4 < / s t r i n g > < / k e y > < v a l u e > < i n t > 3 < / i n t > < / v a l u e > < / i t e m > < i t e m > < k e y > < s t r i n g > C o l u m n 5 < / s t r i n g > < / k e y > < v a l u e > < i n t > 4 < / i n t > < / v a l u e > < / i t e m > < i t e m > < k e y > < s t r i n g > C o l u m n 6 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T a b l e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 2 0 2 3 - 0 7 - 2 0 T 0 1 : 1 2 : 1 6 . 5 6 4 8 7 0 1 + 0 5 : 3 0 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T a b l e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 T a b l e 1 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D i a g r a m O b j e c t K e y > < K e y > C o l u m n s \ C o l u m n 4 < / K e y > < / D i a g r a m O b j e c t K e y > < D i a g r a m O b j e c t K e y > < K e y > C o l u m n s \ C o l u m n 5 < / K e y > < / D i a g r a m O b j e c t K e y > < D i a g r a m O b j e c t K e y > < K e y > C o l u m n s \ C o l u m n 6 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A6063533-BFF5-423E-AB79-53AE762B1E4F}">
  <ds:schemaRefs/>
</ds:datastoreItem>
</file>

<file path=customXml/itemProps10.xml><?xml version="1.0" encoding="utf-8"?>
<ds:datastoreItem xmlns:ds="http://schemas.openxmlformats.org/officeDocument/2006/customXml" ds:itemID="{29D245C8-E3BB-4D2D-A1D9-068A34534A96}">
  <ds:schemaRefs/>
</ds:datastoreItem>
</file>

<file path=customXml/itemProps11.xml><?xml version="1.0" encoding="utf-8"?>
<ds:datastoreItem xmlns:ds="http://schemas.openxmlformats.org/officeDocument/2006/customXml" ds:itemID="{0AEBD314-C395-4A5B-A3B4-754A57629700}">
  <ds:schemaRefs/>
</ds:datastoreItem>
</file>

<file path=customXml/itemProps12.xml><?xml version="1.0" encoding="utf-8"?>
<ds:datastoreItem xmlns:ds="http://schemas.openxmlformats.org/officeDocument/2006/customXml" ds:itemID="{BC3842F6-72D4-42ED-A1B0-B1675AEE53E9}">
  <ds:schemaRefs/>
</ds:datastoreItem>
</file>

<file path=customXml/itemProps13.xml><?xml version="1.0" encoding="utf-8"?>
<ds:datastoreItem xmlns:ds="http://schemas.openxmlformats.org/officeDocument/2006/customXml" ds:itemID="{ED3A592A-2650-48BF-B10C-7886963C2A78}">
  <ds:schemaRefs/>
</ds:datastoreItem>
</file>

<file path=customXml/itemProps14.xml><?xml version="1.0" encoding="utf-8"?>
<ds:datastoreItem xmlns:ds="http://schemas.openxmlformats.org/officeDocument/2006/customXml" ds:itemID="{5CF543D8-0A0B-4E35-B82D-16DF14D926ED}">
  <ds:schemaRefs/>
</ds:datastoreItem>
</file>

<file path=customXml/itemProps15.xml><?xml version="1.0" encoding="utf-8"?>
<ds:datastoreItem xmlns:ds="http://schemas.openxmlformats.org/officeDocument/2006/customXml" ds:itemID="{603AD88C-BAD1-4207-B11E-7FD1177828B0}">
  <ds:schemaRefs/>
</ds:datastoreItem>
</file>

<file path=customXml/itemProps16.xml><?xml version="1.0" encoding="utf-8"?>
<ds:datastoreItem xmlns:ds="http://schemas.openxmlformats.org/officeDocument/2006/customXml" ds:itemID="{896BD5F1-127F-480C-AFA7-16AE25F6F648}">
  <ds:schemaRefs/>
</ds:datastoreItem>
</file>

<file path=customXml/itemProps2.xml><?xml version="1.0" encoding="utf-8"?>
<ds:datastoreItem xmlns:ds="http://schemas.openxmlformats.org/officeDocument/2006/customXml" ds:itemID="{E64478E6-EE56-426E-A668-06A171D9BB88}">
  <ds:schemaRefs/>
</ds:datastoreItem>
</file>

<file path=customXml/itemProps3.xml><?xml version="1.0" encoding="utf-8"?>
<ds:datastoreItem xmlns:ds="http://schemas.openxmlformats.org/officeDocument/2006/customXml" ds:itemID="{B5CAD5F6-FAE6-45A3-934D-615C00FDD600}">
  <ds:schemaRefs/>
</ds:datastoreItem>
</file>

<file path=customXml/itemProps4.xml><?xml version="1.0" encoding="utf-8"?>
<ds:datastoreItem xmlns:ds="http://schemas.openxmlformats.org/officeDocument/2006/customXml" ds:itemID="{857BC7F0-2EAA-4169-BFE0-265D2FB87CB0}">
  <ds:schemaRefs/>
</ds:datastoreItem>
</file>

<file path=customXml/itemProps5.xml><?xml version="1.0" encoding="utf-8"?>
<ds:datastoreItem xmlns:ds="http://schemas.openxmlformats.org/officeDocument/2006/customXml" ds:itemID="{F00CB3A4-E98E-4E4B-B520-7E81C9DF3CA6}">
  <ds:schemaRefs/>
</ds:datastoreItem>
</file>

<file path=customXml/itemProps6.xml><?xml version="1.0" encoding="utf-8"?>
<ds:datastoreItem xmlns:ds="http://schemas.openxmlformats.org/officeDocument/2006/customXml" ds:itemID="{AF35675D-CD8C-41AB-BA86-4A6ADD778DFF}">
  <ds:schemaRefs/>
</ds:datastoreItem>
</file>

<file path=customXml/itemProps7.xml><?xml version="1.0" encoding="utf-8"?>
<ds:datastoreItem xmlns:ds="http://schemas.openxmlformats.org/officeDocument/2006/customXml" ds:itemID="{B3BDD7DE-7D6F-4243-934C-C4AE11AAD7B3}">
  <ds:schemaRefs/>
</ds:datastoreItem>
</file>

<file path=customXml/itemProps8.xml><?xml version="1.0" encoding="utf-8"?>
<ds:datastoreItem xmlns:ds="http://schemas.openxmlformats.org/officeDocument/2006/customXml" ds:itemID="{99DD9E3E-84C3-4D60-BF6A-54F83F786171}">
  <ds:schemaRefs/>
</ds:datastoreItem>
</file>

<file path=customXml/itemProps9.xml><?xml version="1.0" encoding="utf-8"?>
<ds:datastoreItem xmlns:ds="http://schemas.openxmlformats.org/officeDocument/2006/customXml" ds:itemID="{ACFC619B-4F54-4DCB-ACF4-E30A9DAA29D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</vt:i4>
      </vt:variant>
    </vt:vector>
  </HeadingPairs>
  <TitlesOfParts>
    <vt:vector size="8" baseType="lpstr">
      <vt:lpstr>Sales Q1</vt:lpstr>
      <vt:lpstr>After video 39</vt:lpstr>
      <vt:lpstr>After video 60</vt:lpstr>
      <vt:lpstr>Sheet2</vt:lpstr>
      <vt:lpstr>Sheet1</vt:lpstr>
      <vt:lpstr>'Sales Q1'!Print_Area</vt:lpstr>
      <vt:lpstr>Target</vt:lpstr>
      <vt:lpstr>vinoth_1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Vinothkumar N</dc:creator>
  <cp:lastModifiedBy>Vinoth N</cp:lastModifiedBy>
  <cp:lastPrinted>2023-07-17T19:35:59Z</cp:lastPrinted>
  <dcterms:created xsi:type="dcterms:W3CDTF">2023-07-17T13:55:34Z</dcterms:created>
  <dcterms:modified xsi:type="dcterms:W3CDTF">2023-10-10T02:38:13Z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a8c544ca-bb84-4280-906e-934547e1d30c_Enabled">
    <vt:lpwstr>true</vt:lpwstr>
  </property>
  <property fmtid="{D5CDD505-2E9C-101B-9397-08002B2CF9AE}" pid="3" name="MSIP_Label_a8c544ca-bb84-4280-906e-934547e1d30c_SetDate">
    <vt:lpwstr>2023-07-23T20:23:24Z</vt:lpwstr>
  </property>
  <property fmtid="{D5CDD505-2E9C-101B-9397-08002B2CF9AE}" pid="4" name="MSIP_Label_a8c544ca-bb84-4280-906e-934547e1d30c_Method">
    <vt:lpwstr>Standard</vt:lpwstr>
  </property>
  <property fmtid="{D5CDD505-2E9C-101B-9397-08002B2CF9AE}" pid="5" name="MSIP_Label_a8c544ca-bb84-4280-906e-934547e1d30c_Name">
    <vt:lpwstr>Internal - General Use</vt:lpwstr>
  </property>
  <property fmtid="{D5CDD505-2E9C-101B-9397-08002B2CF9AE}" pid="6" name="MSIP_Label_a8c544ca-bb84-4280-906e-934547e1d30c_SiteId">
    <vt:lpwstr>258ac4e4-146a-411e-9dc8-79a9e12fd6da</vt:lpwstr>
  </property>
  <property fmtid="{D5CDD505-2E9C-101B-9397-08002B2CF9AE}" pid="7" name="MSIP_Label_a8c544ca-bb84-4280-906e-934547e1d30c_ActionId">
    <vt:lpwstr>76ebf06e-1c40-4f24-b867-4bb7c9d2463e</vt:lpwstr>
  </property>
  <property fmtid="{D5CDD505-2E9C-101B-9397-08002B2CF9AE}" pid="8" name="MSIP_Label_a8c544ca-bb84-4280-906e-934547e1d30c_ContentBits">
    <vt:lpwstr>2</vt:lpwstr>
  </property>
</Properties>
</file>